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1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xr:revisionPtr revIDLastSave="0" documentId="8_{C298B579-B5DA-490A-93D4-29FD2AE0B326}" xr6:coauthVersionLast="45" xr6:coauthVersionMax="45" xr10:uidLastSave="{00000000-0000-0000-0000-000000000000}"/>
  <bookViews>
    <workbookView xWindow="0" yWindow="0" windowWidth="0" windowHeight="0" xr2:uid="{00000000-000D-0000-FFFF-FFFF00000000}"/>
  </bookViews>
  <sheets>
    <sheet name="Rekapitulácia stavby" sheetId="1" r:id="rId1"/>
    <sheet name="A. - Vybudovanie jednopod..." sheetId="2" r:id="rId2"/>
    <sheet name="B. - Vybudovanie poschodia" sheetId="3" r:id="rId3"/>
    <sheet name="C. - Výmena pôvodných von..." sheetId="4" r:id="rId4"/>
    <sheet name="D. - Vybudovanie prístreš..." sheetId="5" r:id="rId5"/>
    <sheet name="02 - Zdravotechnika" sheetId="6" r:id="rId6"/>
    <sheet name="03 - Vykurovanie" sheetId="7" r:id="rId7"/>
    <sheet name="a) - Silnoprúd" sheetId="8" r:id="rId8"/>
    <sheet name="b) - Bleskozvod" sheetId="9" r:id="rId9"/>
    <sheet name="SO 02 - DOMÁCA KANALIZÁCI..." sheetId="10" r:id="rId10"/>
    <sheet name="SO 03 - DOMÁCI VODOVOD " sheetId="11" r:id="rId11"/>
    <sheet name="SO 04 - ELEKTRICKÁ PRÍPOJKA" sheetId="12" r:id="rId12"/>
  </sheets>
  <definedNames>
    <definedName name="_xlnm._FilterDatabase" localSheetId="1" hidden="1">'A. - Vybudovanie jednopod...'!$C$151:$K$374</definedName>
    <definedName name="_xlnm._FilterDatabase" localSheetId="2" hidden="1">'B. - Vybudovanie poschodia'!$C$141:$K$227</definedName>
    <definedName name="_xlnm._FilterDatabase" localSheetId="3" hidden="1">'C. - Výmena pôvodných von...'!$C$134:$K$200</definedName>
    <definedName name="_xlnm._FilterDatabase" localSheetId="4" hidden="1">'D. - Vybudovanie prístreš...'!$C$135:$K$189</definedName>
    <definedName name="_xlnm._FilterDatabase" localSheetId="5" hidden="1">'02 - Zdravotechnika'!$C$128:$K$216</definedName>
    <definedName name="_xlnm._FilterDatabase" localSheetId="6" hidden="1">'03 - Vykurovanie'!$C$125:$K$144</definedName>
    <definedName name="_xlnm._FilterDatabase" localSheetId="7" hidden="1">'a) - Silnoprúd'!$C$130:$K$210</definedName>
    <definedName name="_xlnm._FilterDatabase" localSheetId="8" hidden="1">'b) - Bleskozvod'!$C$125:$K$172</definedName>
    <definedName name="_xlnm._FilterDatabase" localSheetId="9" hidden="1">'SO 02 - DOMÁCA KANALIZÁCI...'!$C$123:$K$155</definedName>
    <definedName name="_xlnm._FilterDatabase" localSheetId="10" hidden="1">'SO 03 - DOMÁCI VODOVOD '!$C$127:$K$183</definedName>
    <definedName name="_xlnm._FilterDatabase" localSheetId="11" hidden="1">'SO 04 - ELEKTRICKÁ PRÍPOJKA'!$C$119:$K$138</definedName>
    <definedName name="_xlnm.Print_Titles" localSheetId="0">'Rekapitulácia stavby'!$92:$92</definedName>
    <definedName name="_xlnm.Print_Titles" localSheetId="1">'A. - Vybudovanie jednopod...'!$151:$151</definedName>
    <definedName name="_xlnm.Print_Titles" localSheetId="2">'B. - Vybudovanie poschodia'!$141:$141</definedName>
    <definedName name="_xlnm.Print_Titles" localSheetId="3">'C. - Výmena pôvodných von...'!$134:$134</definedName>
    <definedName name="_xlnm.Print_Titles" localSheetId="4">'D. - Vybudovanie prístreš...'!$135:$135</definedName>
    <definedName name="_xlnm.Print_Titles" localSheetId="5">'02 - Zdravotechnika'!$128:$128</definedName>
    <definedName name="_xlnm.Print_Titles" localSheetId="6">'03 - Vykurovanie'!$125:$125</definedName>
    <definedName name="_xlnm.Print_Titles" localSheetId="7">'a) - Silnoprúd'!$130:$130</definedName>
    <definedName name="_xlnm.Print_Titles" localSheetId="8">'b) - Bleskozvod'!$125:$125</definedName>
    <definedName name="_xlnm.Print_Titles" localSheetId="9">'SO 02 - DOMÁCA KANALIZÁCI...'!$123:$123</definedName>
    <definedName name="_xlnm.Print_Titles" localSheetId="10">'SO 03 - DOMÁCI VODOVOD '!$127:$127</definedName>
    <definedName name="_xlnm.Print_Titles" localSheetId="11">'SO 04 - ELEKTRICKÁ PRÍPOJKA'!$119:$119</definedName>
    <definedName name="_xlnm.Print_Area" localSheetId="0">'Rekapitulácia stavby'!$D$4:$AO$76,'Rekapitulácia stavby'!$C$82:$AQ$109</definedName>
    <definedName name="_xlnm.Print_Area" localSheetId="1">'A. - Vybudovanie jednopod...'!$C$4:$J$76,'A. - Vybudovanie jednopod...'!$C$82:$J$129,'A. - Vybudovanie jednopod...'!$C$135:$J$374</definedName>
    <definedName name="_xlnm.Print_Area" localSheetId="2">'B. - Vybudovanie poschodia'!$C$4:$J$76,'B. - Vybudovanie poschodia'!$C$82:$J$119,'B. - Vybudovanie poschodia'!$C$125:$J$227</definedName>
    <definedName name="_xlnm.Print_Area" localSheetId="3">'C. - Výmena pôvodných von...'!$C$4:$J$76,'C. - Výmena pôvodných von...'!$C$82:$J$112,'C. - Výmena pôvodných von...'!$C$118:$J$200</definedName>
    <definedName name="_xlnm.Print_Area" localSheetId="4">'D. - Vybudovanie prístreš...'!$C$4:$J$76,'D. - Vybudovanie prístreš...'!$C$82:$J$113,'D. - Vybudovanie prístreš...'!$C$119:$J$189</definedName>
    <definedName name="_xlnm.Print_Area" localSheetId="5">'02 - Zdravotechnika'!$C$4:$J$76,'02 - Zdravotechnika'!$C$82:$J$108,'02 - Zdravotechnika'!$C$114:$J$216</definedName>
    <definedName name="_xlnm.Print_Area" localSheetId="6">'03 - Vykurovanie'!$C$4:$J$76,'03 - Vykurovanie'!$C$82:$J$105,'03 - Vykurovanie'!$C$111:$J$144</definedName>
    <definedName name="_xlnm.Print_Area" localSheetId="7">'a) - Silnoprúd'!$C$4:$J$76,'a) - Silnoprúd'!$C$82:$J$108,'a) - Silnoprúd'!$C$114:$J$210</definedName>
    <definedName name="_xlnm.Print_Area" localSheetId="8">'b) - Bleskozvod'!$C$4:$J$76,'b) - Bleskozvod'!$C$82:$J$103,'b) - Bleskozvod'!$C$109:$J$172</definedName>
    <definedName name="_xlnm.Print_Area" localSheetId="9">'SO 02 - DOMÁCA KANALIZÁCI...'!$C$4:$J$76,'SO 02 - DOMÁCA KANALIZÁCI...'!$C$82:$J$105,'SO 02 - DOMÁCA KANALIZÁCI...'!$C$111:$J$155</definedName>
    <definedName name="_xlnm.Print_Area" localSheetId="10">'SO 03 - DOMÁCI VODOVOD '!$C$4:$J$76,'SO 03 - DOMÁCI VODOVOD '!$C$82:$J$109,'SO 03 - DOMÁCI VODOVOD '!$C$115:$J$183</definedName>
    <definedName name="_xlnm.Print_Area" localSheetId="11">'SO 04 - ELEKTRICKÁ PRÍPOJKA'!$C$4:$J$76,'SO 04 - ELEKTRICKÁ PRÍPOJKA'!$C$82:$J$101,'SO 04 - ELEKTRICKÁ PRÍPOJKA'!$C$107:$J$138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2" l="1"/>
  <c r="J36" i="12"/>
  <c r="AY108" i="1"/>
  <c r="J35" i="12"/>
  <c r="AX108" i="1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BI134" i="12"/>
  <c r="BH134" i="12"/>
  <c r="BG134" i="12"/>
  <c r="BE134" i="12"/>
  <c r="T134" i="12"/>
  <c r="R134" i="12"/>
  <c r="P134" i="12"/>
  <c r="BI133" i="12"/>
  <c r="BH133" i="12"/>
  <c r="BG133" i="12"/>
  <c r="BE133" i="12"/>
  <c r="T133" i="12"/>
  <c r="R133" i="12"/>
  <c r="P133" i="12"/>
  <c r="BI131" i="12"/>
  <c r="BH131" i="12"/>
  <c r="BG131" i="12"/>
  <c r="BE131" i="12"/>
  <c r="T131" i="12"/>
  <c r="R131" i="12"/>
  <c r="P131" i="12"/>
  <c r="BI130" i="12"/>
  <c r="BH130" i="12"/>
  <c r="BG130" i="12"/>
  <c r="BE130" i="12"/>
  <c r="T130" i="12"/>
  <c r="R130" i="12"/>
  <c r="P130" i="12"/>
  <c r="BI129" i="12"/>
  <c r="BH129" i="12"/>
  <c r="BG129" i="12"/>
  <c r="BE129" i="12"/>
  <c r="T129" i="12"/>
  <c r="R129" i="12"/>
  <c r="P129" i="12"/>
  <c r="BI128" i="12"/>
  <c r="BH128" i="12"/>
  <c r="BG128" i="12"/>
  <c r="BE128" i="12"/>
  <c r="T128" i="12"/>
  <c r="R128" i="12"/>
  <c r="P128" i="12"/>
  <c r="BI127" i="12"/>
  <c r="BH127" i="12"/>
  <c r="BG127" i="12"/>
  <c r="BE127" i="12"/>
  <c r="T127" i="12"/>
  <c r="R127" i="12"/>
  <c r="P127" i="12"/>
  <c r="BI126" i="12"/>
  <c r="BH126" i="12"/>
  <c r="BG126" i="12"/>
  <c r="BE126" i="12"/>
  <c r="T126" i="12"/>
  <c r="R126" i="12"/>
  <c r="P126" i="12"/>
  <c r="BI125" i="12"/>
  <c r="BH125" i="12"/>
  <c r="BG125" i="12"/>
  <c r="BE125" i="12"/>
  <c r="T125" i="12"/>
  <c r="R125" i="12"/>
  <c r="P125" i="12"/>
  <c r="BI124" i="12"/>
  <c r="BH124" i="12"/>
  <c r="BG124" i="12"/>
  <c r="BE124" i="12"/>
  <c r="T124" i="12"/>
  <c r="R124" i="12"/>
  <c r="P124" i="12"/>
  <c r="J117" i="12"/>
  <c r="J116" i="12"/>
  <c r="F116" i="12"/>
  <c r="F114" i="12"/>
  <c r="E112" i="12"/>
  <c r="J92" i="12"/>
  <c r="J91" i="12"/>
  <c r="F91" i="12"/>
  <c r="F89" i="12"/>
  <c r="E87" i="12"/>
  <c r="J18" i="12"/>
  <c r="E18" i="12"/>
  <c r="F92" i="12"/>
  <c r="J17" i="12"/>
  <c r="J12" i="12"/>
  <c r="J114" i="12"/>
  <c r="E7" i="12"/>
  <c r="E85" i="12"/>
  <c r="J37" i="11"/>
  <c r="J36" i="11"/>
  <c r="AY107" i="1"/>
  <c r="J35" i="11"/>
  <c r="AX107" i="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79" i="11"/>
  <c r="BH179" i="11"/>
  <c r="BG179" i="11"/>
  <c r="BE179" i="11"/>
  <c r="T179" i="11"/>
  <c r="T178" i="11"/>
  <c r="R179" i="11"/>
  <c r="R178" i="11"/>
  <c r="P179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BI131" i="11"/>
  <c r="BH131" i="11"/>
  <c r="BG131" i="11"/>
  <c r="BE131" i="11"/>
  <c r="T131" i="11"/>
  <c r="R131" i="11"/>
  <c r="P131" i="11"/>
  <c r="J125" i="11"/>
  <c r="J124" i="11"/>
  <c r="F124" i="11"/>
  <c r="F122" i="11"/>
  <c r="E120" i="11"/>
  <c r="J92" i="11"/>
  <c r="J91" i="11"/>
  <c r="F91" i="11"/>
  <c r="F89" i="11"/>
  <c r="E87" i="11"/>
  <c r="J18" i="11"/>
  <c r="E18" i="11"/>
  <c r="F125" i="11"/>
  <c r="J17" i="11"/>
  <c r="J12" i="11"/>
  <c r="J122" i="11"/>
  <c r="E7" i="11"/>
  <c r="E118" i="11"/>
  <c r="J37" i="10"/>
  <c r="J36" i="10"/>
  <c r="AY106" i="1"/>
  <c r="J35" i="10"/>
  <c r="AX106" i="1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1" i="10"/>
  <c r="BH151" i="10"/>
  <c r="BG151" i="10"/>
  <c r="BE151" i="10"/>
  <c r="T151" i="10"/>
  <c r="T150" i="10"/>
  <c r="R151" i="10"/>
  <c r="R150" i="10"/>
  <c r="P151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1" i="10"/>
  <c r="BH141" i="10"/>
  <c r="BG141" i="10"/>
  <c r="BE141" i="10"/>
  <c r="T141" i="10"/>
  <c r="T140" i="10"/>
  <c r="R141" i="10"/>
  <c r="R140" i="10"/>
  <c r="P141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7" i="10"/>
  <c r="BH127" i="10"/>
  <c r="BG127" i="10"/>
  <c r="BE127" i="10"/>
  <c r="T127" i="10"/>
  <c r="T126" i="10"/>
  <c r="R127" i="10"/>
  <c r="R126" i="10"/>
  <c r="P127" i="10"/>
  <c r="P126" i="10"/>
  <c r="J121" i="10"/>
  <c r="J120" i="10"/>
  <c r="F120" i="10"/>
  <c r="F118" i="10"/>
  <c r="E116" i="10"/>
  <c r="J92" i="10"/>
  <c r="J91" i="10"/>
  <c r="F91" i="10"/>
  <c r="F89" i="10"/>
  <c r="E87" i="10"/>
  <c r="J18" i="10"/>
  <c r="E18" i="10"/>
  <c r="F121" i="10"/>
  <c r="J17" i="10"/>
  <c r="J12" i="10"/>
  <c r="J118" i="10"/>
  <c r="E7" i="10"/>
  <c r="E85" i="10"/>
  <c r="J41" i="9"/>
  <c r="J40" i="9"/>
  <c r="AY105" i="1"/>
  <c r="J39" i="9"/>
  <c r="AX105" i="1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J123" i="9"/>
  <c r="J122" i="9"/>
  <c r="F122" i="9"/>
  <c r="F120" i="9"/>
  <c r="E118" i="9"/>
  <c r="J96" i="9"/>
  <c r="J95" i="9"/>
  <c r="F95" i="9"/>
  <c r="F93" i="9"/>
  <c r="E91" i="9"/>
  <c r="J22" i="9"/>
  <c r="E22" i="9"/>
  <c r="F123" i="9"/>
  <c r="J21" i="9"/>
  <c r="J16" i="9"/>
  <c r="J120" i="9"/>
  <c r="E7" i="9"/>
  <c r="E112" i="9"/>
  <c r="J41" i="8"/>
  <c r="J40" i="8"/>
  <c r="AY104" i="1"/>
  <c r="J39" i="8"/>
  <c r="AX104" i="1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5" i="8"/>
  <c r="BH205" i="8"/>
  <c r="BG205" i="8"/>
  <c r="BE205" i="8"/>
  <c r="T205" i="8"/>
  <c r="T204" i="8"/>
  <c r="R205" i="8"/>
  <c r="R204" i="8"/>
  <c r="P205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J128" i="8"/>
  <c r="J127" i="8"/>
  <c r="F127" i="8"/>
  <c r="F125" i="8"/>
  <c r="E123" i="8"/>
  <c r="J96" i="8"/>
  <c r="J95" i="8"/>
  <c r="F95" i="8"/>
  <c r="F93" i="8"/>
  <c r="E91" i="8"/>
  <c r="J22" i="8"/>
  <c r="E22" i="8"/>
  <c r="F128" i="8"/>
  <c r="J21" i="8"/>
  <c r="J16" i="8"/>
  <c r="J125" i="8"/>
  <c r="E7" i="8"/>
  <c r="E85" i="8"/>
  <c r="J39" i="7"/>
  <c r="J38" i="7"/>
  <c r="AY102" i="1"/>
  <c r="J37" i="7"/>
  <c r="AX102" i="1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3" i="7"/>
  <c r="BH133" i="7"/>
  <c r="BG133" i="7"/>
  <c r="BE133" i="7"/>
  <c r="T133" i="7"/>
  <c r="R133" i="7"/>
  <c r="P133" i="7"/>
  <c r="BI132" i="7"/>
  <c r="BH132" i="7"/>
  <c r="BG132" i="7"/>
  <c r="BE132" i="7"/>
  <c r="T132" i="7"/>
  <c r="R132" i="7"/>
  <c r="P132" i="7"/>
  <c r="BI129" i="7"/>
  <c r="BH129" i="7"/>
  <c r="BG129" i="7"/>
  <c r="BE129" i="7"/>
  <c r="T129" i="7"/>
  <c r="T128" i="7"/>
  <c r="T127" i="7"/>
  <c r="R129" i="7"/>
  <c r="R128" i="7"/>
  <c r="R127" i="7"/>
  <c r="P129" i="7"/>
  <c r="P128" i="7"/>
  <c r="P127" i="7"/>
  <c r="J123" i="7"/>
  <c r="J122" i="7"/>
  <c r="F122" i="7"/>
  <c r="F120" i="7"/>
  <c r="E118" i="7"/>
  <c r="J94" i="7"/>
  <c r="J93" i="7"/>
  <c r="F93" i="7"/>
  <c r="F91" i="7"/>
  <c r="E89" i="7"/>
  <c r="J20" i="7"/>
  <c r="E20" i="7"/>
  <c r="F123" i="7"/>
  <c r="J19" i="7"/>
  <c r="J14" i="7"/>
  <c r="J120" i="7"/>
  <c r="E7" i="7"/>
  <c r="E114" i="7"/>
  <c r="J39" i="6"/>
  <c r="J38" i="6"/>
  <c r="AY101" i="1"/>
  <c r="J37" i="6"/>
  <c r="AX101" i="1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J126" i="6"/>
  <c r="J125" i="6"/>
  <c r="F125" i="6"/>
  <c r="F123" i="6"/>
  <c r="E121" i="6"/>
  <c r="J94" i="6"/>
  <c r="J93" i="6"/>
  <c r="F93" i="6"/>
  <c r="F91" i="6"/>
  <c r="E89" i="6"/>
  <c r="J20" i="6"/>
  <c r="E20" i="6"/>
  <c r="F126" i="6"/>
  <c r="J19" i="6"/>
  <c r="J14" i="6"/>
  <c r="J123" i="6"/>
  <c r="E7" i="6"/>
  <c r="E85" i="6"/>
  <c r="J41" i="5"/>
  <c r="J40" i="5"/>
  <c r="AY100" i="1"/>
  <c r="J39" i="5"/>
  <c r="AX100" i="1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5" i="5"/>
  <c r="BH165" i="5"/>
  <c r="BG165" i="5"/>
  <c r="BE165" i="5"/>
  <c r="T165" i="5"/>
  <c r="T164" i="5"/>
  <c r="R165" i="5"/>
  <c r="R164" i="5"/>
  <c r="P165" i="5"/>
  <c r="P164" i="5"/>
  <c r="BI163" i="5"/>
  <c r="BH163" i="5"/>
  <c r="BG163" i="5"/>
  <c r="BE163" i="5"/>
  <c r="T163" i="5"/>
  <c r="T162" i="5"/>
  <c r="R163" i="5"/>
  <c r="R162" i="5"/>
  <c r="P163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3" i="5"/>
  <c r="J132" i="5"/>
  <c r="F132" i="5"/>
  <c r="F130" i="5"/>
  <c r="E128" i="5"/>
  <c r="J96" i="5"/>
  <c r="J95" i="5"/>
  <c r="F95" i="5"/>
  <c r="F93" i="5"/>
  <c r="E91" i="5"/>
  <c r="J22" i="5"/>
  <c r="E22" i="5"/>
  <c r="F133" i="5"/>
  <c r="J21" i="5"/>
  <c r="J16" i="5"/>
  <c r="J130" i="5"/>
  <c r="E7" i="5"/>
  <c r="E122" i="5"/>
  <c r="J41" i="4"/>
  <c r="J40" i="4"/>
  <c r="AY99" i="1"/>
  <c r="J39" i="4"/>
  <c r="AX99" i="1"/>
  <c r="BI200" i="4"/>
  <c r="BH200" i="4"/>
  <c r="BG200" i="4"/>
  <c r="BE200" i="4"/>
  <c r="T200" i="4"/>
  <c r="T199" i="4"/>
  <c r="T198" i="4"/>
  <c r="R200" i="4"/>
  <c r="R199" i="4"/>
  <c r="R198" i="4"/>
  <c r="P200" i="4"/>
  <c r="P199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59" i="4"/>
  <c r="BH159" i="4"/>
  <c r="BG159" i="4"/>
  <c r="BE159" i="4"/>
  <c r="T159" i="4"/>
  <c r="T158" i="4"/>
  <c r="R159" i="4"/>
  <c r="R158" i="4"/>
  <c r="P159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J132" i="4"/>
  <c r="J131" i="4"/>
  <c r="F131" i="4"/>
  <c r="F129" i="4"/>
  <c r="E127" i="4"/>
  <c r="J96" i="4"/>
  <c r="J95" i="4"/>
  <c r="F95" i="4"/>
  <c r="F93" i="4"/>
  <c r="E91" i="4"/>
  <c r="J22" i="4"/>
  <c r="E22" i="4"/>
  <c r="F132" i="4"/>
  <c r="J21" i="4"/>
  <c r="J16" i="4"/>
  <c r="J129" i="4"/>
  <c r="E7" i="4"/>
  <c r="E121" i="4"/>
  <c r="J41" i="3"/>
  <c r="J40" i="3"/>
  <c r="AY98" i="1"/>
  <c r="J39" i="3"/>
  <c r="AX98" i="1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6" i="3"/>
  <c r="BH176" i="3"/>
  <c r="BG176" i="3"/>
  <c r="BE176" i="3"/>
  <c r="T176" i="3"/>
  <c r="T175" i="3"/>
  <c r="R176" i="3"/>
  <c r="R175" i="3"/>
  <c r="P176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J139" i="3"/>
  <c r="J138" i="3"/>
  <c r="F138" i="3"/>
  <c r="F136" i="3"/>
  <c r="E134" i="3"/>
  <c r="J96" i="3"/>
  <c r="J95" i="3"/>
  <c r="F95" i="3"/>
  <c r="F93" i="3"/>
  <c r="E91" i="3"/>
  <c r="J22" i="3"/>
  <c r="E22" i="3"/>
  <c r="F139" i="3"/>
  <c r="J21" i="3"/>
  <c r="J16" i="3"/>
  <c r="J93" i="3"/>
  <c r="E7" i="3"/>
  <c r="E128" i="3"/>
  <c r="J41" i="2"/>
  <c r="J40" i="2"/>
  <c r="AY97" i="1"/>
  <c r="J39" i="2"/>
  <c r="AX97" i="1"/>
  <c r="BI374" i="2"/>
  <c r="BH374" i="2"/>
  <c r="BG374" i="2"/>
  <c r="BE374" i="2"/>
  <c r="T374" i="2"/>
  <c r="T373" i="2"/>
  <c r="R374" i="2"/>
  <c r="R373" i="2"/>
  <c r="P374" i="2"/>
  <c r="P373" i="2"/>
  <c r="BI372" i="2"/>
  <c r="BH372" i="2"/>
  <c r="BG372" i="2"/>
  <c r="BE372" i="2"/>
  <c r="T372" i="2"/>
  <c r="R372" i="2"/>
  <c r="P372" i="2"/>
  <c r="BI371" i="2"/>
  <c r="BH371" i="2"/>
  <c r="BG371" i="2"/>
  <c r="BE371" i="2"/>
  <c r="T371" i="2"/>
  <c r="R371" i="2"/>
  <c r="P371" i="2"/>
  <c r="BI370" i="2"/>
  <c r="BH370" i="2"/>
  <c r="BG370" i="2"/>
  <c r="BE370" i="2"/>
  <c r="T370" i="2"/>
  <c r="R370" i="2"/>
  <c r="P370" i="2"/>
  <c r="BI369" i="2"/>
  <c r="BH369" i="2"/>
  <c r="BG369" i="2"/>
  <c r="BE369" i="2"/>
  <c r="T369" i="2"/>
  <c r="R369" i="2"/>
  <c r="P369" i="2"/>
  <c r="BI368" i="2"/>
  <c r="BH368" i="2"/>
  <c r="BG368" i="2"/>
  <c r="BE368" i="2"/>
  <c r="T368" i="2"/>
  <c r="R368" i="2"/>
  <c r="P368" i="2"/>
  <c r="BI366" i="2"/>
  <c r="BH366" i="2"/>
  <c r="BG366" i="2"/>
  <c r="BE366" i="2"/>
  <c r="T366" i="2"/>
  <c r="R366" i="2"/>
  <c r="P366" i="2"/>
  <c r="BI365" i="2"/>
  <c r="BH365" i="2"/>
  <c r="BG365" i="2"/>
  <c r="BE365" i="2"/>
  <c r="T365" i="2"/>
  <c r="R365" i="2"/>
  <c r="P365" i="2"/>
  <c r="BI364" i="2"/>
  <c r="BH364" i="2"/>
  <c r="BG364" i="2"/>
  <c r="BE364" i="2"/>
  <c r="T364" i="2"/>
  <c r="R364" i="2"/>
  <c r="P364" i="2"/>
  <c r="BI361" i="2"/>
  <c r="BH361" i="2"/>
  <c r="BG361" i="2"/>
  <c r="BE361" i="2"/>
  <c r="T361" i="2"/>
  <c r="R361" i="2"/>
  <c r="P361" i="2"/>
  <c r="BI360" i="2"/>
  <c r="BH360" i="2"/>
  <c r="BG360" i="2"/>
  <c r="BE360" i="2"/>
  <c r="T360" i="2"/>
  <c r="R360" i="2"/>
  <c r="P360" i="2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5" i="2"/>
  <c r="BH335" i="2"/>
  <c r="BG335" i="2"/>
  <c r="BE335" i="2"/>
  <c r="T335" i="2"/>
  <c r="R335" i="2"/>
  <c r="P335" i="2"/>
  <c r="BI334" i="2"/>
  <c r="BH334" i="2"/>
  <c r="BG334" i="2"/>
  <c r="BE334" i="2"/>
  <c r="T334" i="2"/>
  <c r="R334" i="2"/>
  <c r="P334" i="2"/>
  <c r="BI333" i="2"/>
  <c r="BH333" i="2"/>
  <c r="BG333" i="2"/>
  <c r="BE333" i="2"/>
  <c r="T333" i="2"/>
  <c r="R333" i="2"/>
  <c r="P333" i="2"/>
  <c r="BI332" i="2"/>
  <c r="BH332" i="2"/>
  <c r="BG332" i="2"/>
  <c r="BE332" i="2"/>
  <c r="T332" i="2"/>
  <c r="R332" i="2"/>
  <c r="P332" i="2"/>
  <c r="BI331" i="2"/>
  <c r="BH331" i="2"/>
  <c r="BG331" i="2"/>
  <c r="BE331" i="2"/>
  <c r="T331" i="2"/>
  <c r="R331" i="2"/>
  <c r="P331" i="2"/>
  <c r="BI330" i="2"/>
  <c r="BH330" i="2"/>
  <c r="BG330" i="2"/>
  <c r="BE330" i="2"/>
  <c r="T330" i="2"/>
  <c r="R330" i="2"/>
  <c r="P330" i="2"/>
  <c r="BI329" i="2"/>
  <c r="BH329" i="2"/>
  <c r="BG329" i="2"/>
  <c r="BE329" i="2"/>
  <c r="T329" i="2"/>
  <c r="R329" i="2"/>
  <c r="P329" i="2"/>
  <c r="BI328" i="2"/>
  <c r="BH328" i="2"/>
  <c r="BG328" i="2"/>
  <c r="BE328" i="2"/>
  <c r="T328" i="2"/>
  <c r="R328" i="2"/>
  <c r="P328" i="2"/>
  <c r="BI327" i="2"/>
  <c r="BH327" i="2"/>
  <c r="BG327" i="2"/>
  <c r="BE327" i="2"/>
  <c r="T327" i="2"/>
  <c r="R327" i="2"/>
  <c r="P327" i="2"/>
  <c r="BI325" i="2"/>
  <c r="BH325" i="2"/>
  <c r="BG325" i="2"/>
  <c r="BE325" i="2"/>
  <c r="T325" i="2"/>
  <c r="R325" i="2"/>
  <c r="P325" i="2"/>
  <c r="BI324" i="2"/>
  <c r="BH324" i="2"/>
  <c r="BG324" i="2"/>
  <c r="BE324" i="2"/>
  <c r="T324" i="2"/>
  <c r="R324" i="2"/>
  <c r="P324" i="2"/>
  <c r="BI323" i="2"/>
  <c r="BH323" i="2"/>
  <c r="BG323" i="2"/>
  <c r="BE323" i="2"/>
  <c r="T323" i="2"/>
  <c r="R323" i="2"/>
  <c r="P323" i="2"/>
  <c r="BI322" i="2"/>
  <c r="BH322" i="2"/>
  <c r="BG322" i="2"/>
  <c r="BE322" i="2"/>
  <c r="T322" i="2"/>
  <c r="R322" i="2"/>
  <c r="P322" i="2"/>
  <c r="BI321" i="2"/>
  <c r="BH321" i="2"/>
  <c r="BG321" i="2"/>
  <c r="BE321" i="2"/>
  <c r="T321" i="2"/>
  <c r="R321" i="2"/>
  <c r="P321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15" i="2"/>
  <c r="BH315" i="2"/>
  <c r="BG315" i="2"/>
  <c r="BE315" i="2"/>
  <c r="T315" i="2"/>
  <c r="R315" i="2"/>
  <c r="P315" i="2"/>
  <c r="BI314" i="2"/>
  <c r="BH314" i="2"/>
  <c r="BG314" i="2"/>
  <c r="BE314" i="2"/>
  <c r="T314" i="2"/>
  <c r="R314" i="2"/>
  <c r="P314" i="2"/>
  <c r="BI313" i="2"/>
  <c r="BH313" i="2"/>
  <c r="BG313" i="2"/>
  <c r="BE313" i="2"/>
  <c r="T313" i="2"/>
  <c r="R313" i="2"/>
  <c r="P313" i="2"/>
  <c r="BI312" i="2"/>
  <c r="BH312" i="2"/>
  <c r="BG312" i="2"/>
  <c r="BE312" i="2"/>
  <c r="T312" i="2"/>
  <c r="R312" i="2"/>
  <c r="P312" i="2"/>
  <c r="BI311" i="2"/>
  <c r="BH311" i="2"/>
  <c r="BG311" i="2"/>
  <c r="BE311" i="2"/>
  <c r="T311" i="2"/>
  <c r="R311" i="2"/>
  <c r="P311" i="2"/>
  <c r="BI310" i="2"/>
  <c r="BH310" i="2"/>
  <c r="BG310" i="2"/>
  <c r="BE310" i="2"/>
  <c r="T310" i="2"/>
  <c r="R310" i="2"/>
  <c r="P310" i="2"/>
  <c r="BI309" i="2"/>
  <c r="BH309" i="2"/>
  <c r="BG309" i="2"/>
  <c r="BE309" i="2"/>
  <c r="T309" i="2"/>
  <c r="R309" i="2"/>
  <c r="P309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3" i="2"/>
  <c r="BH303" i="2"/>
  <c r="BG303" i="2"/>
  <c r="BE303" i="2"/>
  <c r="T303" i="2"/>
  <c r="R303" i="2"/>
  <c r="P303" i="2"/>
  <c r="BI302" i="2"/>
  <c r="BH302" i="2"/>
  <c r="BG302" i="2"/>
  <c r="BE302" i="2"/>
  <c r="T302" i="2"/>
  <c r="R302" i="2"/>
  <c r="P302" i="2"/>
  <c r="BI301" i="2"/>
  <c r="BH301" i="2"/>
  <c r="BG301" i="2"/>
  <c r="BE301" i="2"/>
  <c r="T301" i="2"/>
  <c r="R301" i="2"/>
  <c r="P301" i="2"/>
  <c r="BI300" i="2"/>
  <c r="BH300" i="2"/>
  <c r="BG300" i="2"/>
  <c r="BE300" i="2"/>
  <c r="T300" i="2"/>
  <c r="R300" i="2"/>
  <c r="P300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97" i="2"/>
  <c r="BH297" i="2"/>
  <c r="BG297" i="2"/>
  <c r="BE297" i="2"/>
  <c r="T297" i="2"/>
  <c r="R297" i="2"/>
  <c r="P297" i="2"/>
  <c r="BI294" i="2"/>
  <c r="BH294" i="2"/>
  <c r="BG294" i="2"/>
  <c r="BE294" i="2"/>
  <c r="T294" i="2"/>
  <c r="R294" i="2"/>
  <c r="P294" i="2"/>
  <c r="BI293" i="2"/>
  <c r="BH293" i="2"/>
  <c r="BG293" i="2"/>
  <c r="BE293" i="2"/>
  <c r="T293" i="2"/>
  <c r="R293" i="2"/>
  <c r="P293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90" i="2"/>
  <c r="BH290" i="2"/>
  <c r="BG290" i="2"/>
  <c r="BE290" i="2"/>
  <c r="T290" i="2"/>
  <c r="R290" i="2"/>
  <c r="P290" i="2"/>
  <c r="BI289" i="2"/>
  <c r="BH289" i="2"/>
  <c r="BG289" i="2"/>
  <c r="BE289" i="2"/>
  <c r="T289" i="2"/>
  <c r="R289" i="2"/>
  <c r="P289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7" i="2"/>
  <c r="BH277" i="2"/>
  <c r="BG277" i="2"/>
  <c r="BE277" i="2"/>
  <c r="T277" i="2"/>
  <c r="T276" i="2"/>
  <c r="R277" i="2"/>
  <c r="R276" i="2"/>
  <c r="P277" i="2"/>
  <c r="P276" i="2"/>
  <c r="BI275" i="2"/>
  <c r="BH275" i="2"/>
  <c r="BG275" i="2"/>
  <c r="BE275" i="2"/>
  <c r="T275" i="2"/>
  <c r="R275" i="2"/>
  <c r="P275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2" i="2"/>
  <c r="BH272" i="2"/>
  <c r="BG272" i="2"/>
  <c r="BE272" i="2"/>
  <c r="T272" i="2"/>
  <c r="R272" i="2"/>
  <c r="P272" i="2"/>
  <c r="BI271" i="2"/>
  <c r="BH271" i="2"/>
  <c r="BG271" i="2"/>
  <c r="BE271" i="2"/>
  <c r="T271" i="2"/>
  <c r="R271" i="2"/>
  <c r="P271" i="2"/>
  <c r="BI270" i="2"/>
  <c r="BH270" i="2"/>
  <c r="BG270" i="2"/>
  <c r="BE270" i="2"/>
  <c r="T270" i="2"/>
  <c r="R270" i="2"/>
  <c r="P270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7" i="2"/>
  <c r="BH267" i="2"/>
  <c r="BG267" i="2"/>
  <c r="BE267" i="2"/>
  <c r="T267" i="2"/>
  <c r="R267" i="2"/>
  <c r="P267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63" i="2"/>
  <c r="BH263" i="2"/>
  <c r="BG263" i="2"/>
  <c r="BE263" i="2"/>
  <c r="T263" i="2"/>
  <c r="R263" i="2"/>
  <c r="P263" i="2"/>
  <c r="BI262" i="2"/>
  <c r="BH262" i="2"/>
  <c r="BG262" i="2"/>
  <c r="BE262" i="2"/>
  <c r="T262" i="2"/>
  <c r="R262" i="2"/>
  <c r="P262" i="2"/>
  <c r="BI261" i="2"/>
  <c r="BH261" i="2"/>
  <c r="BG261" i="2"/>
  <c r="BE261" i="2"/>
  <c r="T261" i="2"/>
  <c r="R261" i="2"/>
  <c r="P261" i="2"/>
  <c r="BI260" i="2"/>
  <c r="BH260" i="2"/>
  <c r="BG260" i="2"/>
  <c r="BE260" i="2"/>
  <c r="T260" i="2"/>
  <c r="R260" i="2"/>
  <c r="P260" i="2"/>
  <c r="BI259" i="2"/>
  <c r="BH259" i="2"/>
  <c r="BG259" i="2"/>
  <c r="BE259" i="2"/>
  <c r="T259" i="2"/>
  <c r="R259" i="2"/>
  <c r="P259" i="2"/>
  <c r="BI258" i="2"/>
  <c r="BH258" i="2"/>
  <c r="BG258" i="2"/>
  <c r="BE258" i="2"/>
  <c r="T258" i="2"/>
  <c r="R258" i="2"/>
  <c r="P258" i="2"/>
  <c r="BI257" i="2"/>
  <c r="BH257" i="2"/>
  <c r="BG257" i="2"/>
  <c r="BE257" i="2"/>
  <c r="T257" i="2"/>
  <c r="R257" i="2"/>
  <c r="P257" i="2"/>
  <c r="BI256" i="2"/>
  <c r="BH256" i="2"/>
  <c r="BG256" i="2"/>
  <c r="BE256" i="2"/>
  <c r="T256" i="2"/>
  <c r="R256" i="2"/>
  <c r="P256" i="2"/>
  <c r="BI255" i="2"/>
  <c r="BH255" i="2"/>
  <c r="BG255" i="2"/>
  <c r="BE255" i="2"/>
  <c r="T255" i="2"/>
  <c r="R255" i="2"/>
  <c r="P255" i="2"/>
  <c r="BI253" i="2"/>
  <c r="BH253" i="2"/>
  <c r="BG253" i="2"/>
  <c r="BE253" i="2"/>
  <c r="T253" i="2"/>
  <c r="R253" i="2"/>
  <c r="P253" i="2"/>
  <c r="BI252" i="2"/>
  <c r="BH252" i="2"/>
  <c r="BG252" i="2"/>
  <c r="BE252" i="2"/>
  <c r="T252" i="2"/>
  <c r="R252" i="2"/>
  <c r="P252" i="2"/>
  <c r="BI251" i="2"/>
  <c r="BH251" i="2"/>
  <c r="BG251" i="2"/>
  <c r="BE251" i="2"/>
  <c r="T251" i="2"/>
  <c r="R251" i="2"/>
  <c r="P251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8" i="2"/>
  <c r="BH248" i="2"/>
  <c r="BG248" i="2"/>
  <c r="BE248" i="2"/>
  <c r="T248" i="2"/>
  <c r="R248" i="2"/>
  <c r="P248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1" i="2"/>
  <c r="BH241" i="2"/>
  <c r="BG241" i="2"/>
  <c r="BE241" i="2"/>
  <c r="T241" i="2"/>
  <c r="R241" i="2"/>
  <c r="P241" i="2"/>
  <c r="BI239" i="2"/>
  <c r="BH239" i="2"/>
  <c r="BG239" i="2"/>
  <c r="BE239" i="2"/>
  <c r="T239" i="2"/>
  <c r="R239" i="2"/>
  <c r="P239" i="2"/>
  <c r="BI238" i="2"/>
  <c r="BH238" i="2"/>
  <c r="BG238" i="2"/>
  <c r="BE238" i="2"/>
  <c r="T238" i="2"/>
  <c r="R238" i="2"/>
  <c r="P238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6" i="2"/>
  <c r="BH226" i="2"/>
  <c r="BG226" i="2"/>
  <c r="BE226" i="2"/>
  <c r="T226" i="2"/>
  <c r="R226" i="2"/>
  <c r="P226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3" i="2"/>
  <c r="BH223" i="2"/>
  <c r="BG223" i="2"/>
  <c r="BE223" i="2"/>
  <c r="T223" i="2"/>
  <c r="R223" i="2"/>
  <c r="P223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20" i="2"/>
  <c r="BH220" i="2"/>
  <c r="BG220" i="2"/>
  <c r="BE220" i="2"/>
  <c r="T220" i="2"/>
  <c r="R220" i="2"/>
  <c r="P220" i="2"/>
  <c r="BI219" i="2"/>
  <c r="BH219" i="2"/>
  <c r="BG219" i="2"/>
  <c r="BE219" i="2"/>
  <c r="T219" i="2"/>
  <c r="R219" i="2"/>
  <c r="P219" i="2"/>
  <c r="BI218" i="2"/>
  <c r="BH218" i="2"/>
  <c r="BG218" i="2"/>
  <c r="BE218" i="2"/>
  <c r="T218" i="2"/>
  <c r="R218" i="2"/>
  <c r="P218" i="2"/>
  <c r="BI217" i="2"/>
  <c r="BH217" i="2"/>
  <c r="BG217" i="2"/>
  <c r="BE217" i="2"/>
  <c r="T217" i="2"/>
  <c r="R217" i="2"/>
  <c r="P217" i="2"/>
  <c r="BI216" i="2"/>
  <c r="BH216" i="2"/>
  <c r="BG216" i="2"/>
  <c r="BE216" i="2"/>
  <c r="T216" i="2"/>
  <c r="R216" i="2"/>
  <c r="P216" i="2"/>
  <c r="BI215" i="2"/>
  <c r="BH215" i="2"/>
  <c r="BG215" i="2"/>
  <c r="BE215" i="2"/>
  <c r="T215" i="2"/>
  <c r="R215" i="2"/>
  <c r="P215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E192" i="2"/>
  <c r="T192" i="2"/>
  <c r="R192" i="2"/>
  <c r="P192" i="2"/>
  <c r="BI191" i="2"/>
  <c r="BH191" i="2"/>
  <c r="BG191" i="2"/>
  <c r="BE191" i="2"/>
  <c r="T191" i="2"/>
  <c r="R191" i="2"/>
  <c r="P191" i="2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J149" i="2"/>
  <c r="J148" i="2"/>
  <c r="F148" i="2"/>
  <c r="F146" i="2"/>
  <c r="E144" i="2"/>
  <c r="J96" i="2"/>
  <c r="J95" i="2"/>
  <c r="F95" i="2"/>
  <c r="F93" i="2"/>
  <c r="E91" i="2"/>
  <c r="J22" i="2"/>
  <c r="E22" i="2"/>
  <c r="F96" i="2"/>
  <c r="J21" i="2"/>
  <c r="J16" i="2"/>
  <c r="J146" i="2"/>
  <c r="E7" i="2"/>
  <c r="E85" i="2"/>
  <c r="L90" i="1"/>
  <c r="AM90" i="1"/>
  <c r="AM89" i="1"/>
  <c r="L89" i="1"/>
  <c r="AM87" i="1"/>
  <c r="L87" i="1"/>
  <c r="L85" i="1"/>
  <c r="L84" i="1"/>
  <c r="J138" i="12"/>
  <c r="J137" i="12"/>
  <c r="BK136" i="12"/>
  <c r="J135" i="12"/>
  <c r="J134" i="12"/>
  <c r="BK133" i="12"/>
  <c r="J131" i="12"/>
  <c r="BK130" i="12"/>
  <c r="BK129" i="12"/>
  <c r="J128" i="12"/>
  <c r="J127" i="12"/>
  <c r="J126" i="12"/>
  <c r="J125" i="12"/>
  <c r="J124" i="12"/>
  <c r="BK183" i="11"/>
  <c r="BK182" i="11"/>
  <c r="BK179" i="11"/>
  <c r="BK177" i="11"/>
  <c r="BK176" i="11"/>
  <c r="J175" i="11"/>
  <c r="BK172" i="11"/>
  <c r="BK171" i="11"/>
  <c r="J169" i="11"/>
  <c r="J168" i="11"/>
  <c r="BK167" i="11"/>
  <c r="J166" i="11"/>
  <c r="J164" i="11"/>
  <c r="J163" i="11"/>
  <c r="BK162" i="11"/>
  <c r="BK161" i="11"/>
  <c r="BK160" i="11"/>
  <c r="J159" i="11"/>
  <c r="BK158" i="11"/>
  <c r="BK157" i="11"/>
  <c r="BK155" i="11"/>
  <c r="BK154" i="11"/>
  <c r="J153" i="11"/>
  <c r="J152" i="11"/>
  <c r="BK150" i="11"/>
  <c r="BK149" i="11"/>
  <c r="BK148" i="11"/>
  <c r="J146" i="11"/>
  <c r="BK145" i="11"/>
  <c r="BK144" i="11"/>
  <c r="BK143" i="11"/>
  <c r="J142" i="11"/>
  <c r="J141" i="11"/>
  <c r="BK140" i="11"/>
  <c r="BK139" i="11"/>
  <c r="J138" i="11"/>
  <c r="BK137" i="11"/>
  <c r="BK136" i="11"/>
  <c r="J135" i="11"/>
  <c r="BK134" i="11"/>
  <c r="J133" i="11"/>
  <c r="BK132" i="11"/>
  <c r="BK131" i="11"/>
  <c r="BK155" i="10"/>
  <c r="J154" i="10"/>
  <c r="BK151" i="10"/>
  <c r="J149" i="10"/>
  <c r="BK148" i="10"/>
  <c r="BK147" i="10"/>
  <c r="BK146" i="10"/>
  <c r="BK145" i="10"/>
  <c r="J144" i="10"/>
  <c r="J143" i="10"/>
  <c r="BK141" i="10"/>
  <c r="J139" i="10"/>
  <c r="J138" i="10"/>
  <c r="J137" i="10"/>
  <c r="J136" i="10"/>
  <c r="BK135" i="10"/>
  <c r="BK134" i="10"/>
  <c r="J133" i="10"/>
  <c r="J132" i="10"/>
  <c r="J131" i="10"/>
  <c r="BK130" i="10"/>
  <c r="BK129" i="10"/>
  <c r="J127" i="10"/>
  <c r="BK172" i="9"/>
  <c r="J171" i="9"/>
  <c r="BK170" i="9"/>
  <c r="BK169" i="9"/>
  <c r="BK168" i="9"/>
  <c r="J167" i="9"/>
  <c r="BK166" i="9"/>
  <c r="J165" i="9"/>
  <c r="J164" i="9"/>
  <c r="J163" i="9"/>
  <c r="J162" i="9"/>
  <c r="J161" i="9"/>
  <c r="J160" i="9"/>
  <c r="J159" i="9"/>
  <c r="J158" i="9"/>
  <c r="J157" i="9"/>
  <c r="BK156" i="9"/>
  <c r="BK155" i="9"/>
  <c r="BK154" i="9"/>
  <c r="J153" i="9"/>
  <c r="BK152" i="9"/>
  <c r="J151" i="9"/>
  <c r="J150" i="9"/>
  <c r="J149" i="9"/>
  <c r="J148" i="9"/>
  <c r="BK147" i="9"/>
  <c r="BK146" i="9"/>
  <c r="J145" i="9"/>
  <c r="J144" i="9"/>
  <c r="BK143" i="9"/>
  <c r="J142" i="9"/>
  <c r="J141" i="9"/>
  <c r="BK140" i="9"/>
  <c r="BK139" i="9"/>
  <c r="BK138" i="9"/>
  <c r="J137" i="9"/>
  <c r="BK136" i="9"/>
  <c r="BK135" i="9"/>
  <c r="J134" i="9"/>
  <c r="J133" i="9"/>
  <c r="J132" i="9"/>
  <c r="J131" i="9"/>
  <c r="J130" i="9"/>
  <c r="J129" i="9"/>
  <c r="BK209" i="8"/>
  <c r="J208" i="8"/>
  <c r="J207" i="8"/>
  <c r="J205" i="8"/>
  <c r="BK203" i="8"/>
  <c r="BK202" i="8"/>
  <c r="BK201" i="8"/>
  <c r="BK200" i="8"/>
  <c r="J199" i="8"/>
  <c r="BK198" i="8"/>
  <c r="BK197" i="8"/>
  <c r="BK196" i="8"/>
  <c r="J195" i="8"/>
  <c r="BK194" i="8"/>
  <c r="J192" i="8"/>
  <c r="BK191" i="8"/>
  <c r="J190" i="8"/>
  <c r="BK189" i="8"/>
  <c r="J188" i="8"/>
  <c r="BK187" i="8"/>
  <c r="J186" i="8"/>
  <c r="J185" i="8"/>
  <c r="J184" i="8"/>
  <c r="J183" i="8"/>
  <c r="BK182" i="8"/>
  <c r="J181" i="8"/>
  <c r="J180" i="8"/>
  <c r="BK179" i="8"/>
  <c r="BK178" i="8"/>
  <c r="J177" i="8"/>
  <c r="J176" i="8"/>
  <c r="J175" i="8"/>
  <c r="BK174" i="8"/>
  <c r="BK173" i="8"/>
  <c r="BK172" i="8"/>
  <c r="J171" i="8"/>
  <c r="J170" i="8"/>
  <c r="BK169" i="8"/>
  <c r="BK168" i="8"/>
  <c r="J167" i="8"/>
  <c r="BK166" i="8"/>
  <c r="BK165" i="8"/>
  <c r="J164" i="8"/>
  <c r="J163" i="8"/>
  <c r="J162" i="8"/>
  <c r="BK161" i="8"/>
  <c r="J160" i="8"/>
  <c r="J159" i="8"/>
  <c r="J158" i="8"/>
  <c r="BK157" i="8"/>
  <c r="J156" i="8"/>
  <c r="BK155" i="8"/>
  <c r="J154" i="8"/>
  <c r="J153" i="8"/>
  <c r="BK152" i="8"/>
  <c r="BK151" i="8"/>
  <c r="J150" i="8"/>
  <c r="BK149" i="8"/>
  <c r="BK148" i="8"/>
  <c r="J147" i="8"/>
  <c r="BK146" i="8"/>
  <c r="J145" i="8"/>
  <c r="BK144" i="8"/>
  <c r="J143" i="8"/>
  <c r="J142" i="8"/>
  <c r="J141" i="8"/>
  <c r="J140" i="8"/>
  <c r="BK139" i="8"/>
  <c r="J136" i="8"/>
  <c r="BK135" i="8"/>
  <c r="BK134" i="8"/>
  <c r="J144" i="7"/>
  <c r="J143" i="7"/>
  <c r="J142" i="7"/>
  <c r="BK140" i="7"/>
  <c r="BK139" i="7"/>
  <c r="BK138" i="7"/>
  <c r="J137" i="7"/>
  <c r="J136" i="7"/>
  <c r="J135" i="7"/>
  <c r="BK133" i="7"/>
  <c r="BK132" i="7"/>
  <c r="BK129" i="7"/>
  <c r="BK216" i="6"/>
  <c r="J216" i="6"/>
  <c r="BK215" i="6"/>
  <c r="J214" i="6"/>
  <c r="BK213" i="6"/>
  <c r="J212" i="6"/>
  <c r="BK211" i="6"/>
  <c r="BK210" i="6"/>
  <c r="BK209" i="6"/>
  <c r="J208" i="6"/>
  <c r="BK207" i="6"/>
  <c r="J206" i="6"/>
  <c r="BK205" i="6"/>
  <c r="BK204" i="6"/>
  <c r="BK203" i="6"/>
  <c r="J202" i="6"/>
  <c r="J201" i="6"/>
  <c r="BK200" i="6"/>
  <c r="J199" i="6"/>
  <c r="J198" i="6"/>
  <c r="J197" i="6"/>
  <c r="J196" i="6"/>
  <c r="J195" i="6"/>
  <c r="BK194" i="6"/>
  <c r="J193" i="6"/>
  <c r="BK192" i="6"/>
  <c r="J191" i="6"/>
  <c r="J190" i="6"/>
  <c r="BK189" i="6"/>
  <c r="BK188" i="6"/>
  <c r="BK187" i="6"/>
  <c r="J186" i="6"/>
  <c r="BK185" i="6"/>
  <c r="BK184" i="6"/>
  <c r="J183" i="6"/>
  <c r="J181" i="6"/>
  <c r="BK180" i="6"/>
  <c r="BK179" i="6"/>
  <c r="J178" i="6"/>
  <c r="BK177" i="6"/>
  <c r="BK176" i="6"/>
  <c r="BK175" i="6"/>
  <c r="J174" i="6"/>
  <c r="J173" i="6"/>
  <c r="J172" i="6"/>
  <c r="J171" i="6"/>
  <c r="J170" i="6"/>
  <c r="J169" i="6"/>
  <c r="BK168" i="6"/>
  <c r="J167" i="6"/>
  <c r="BK166" i="6"/>
  <c r="J164" i="6"/>
  <c r="BK163" i="6"/>
  <c r="BK162" i="6"/>
  <c r="BK161" i="6"/>
  <c r="BK160" i="6"/>
  <c r="BK159" i="6"/>
  <c r="BK158" i="6"/>
  <c r="J157" i="6"/>
  <c r="J156" i="6"/>
  <c r="BK155" i="6"/>
  <c r="BK154" i="6"/>
  <c r="J153" i="6"/>
  <c r="J152" i="6"/>
  <c r="J151" i="6"/>
  <c r="BK150" i="6"/>
  <c r="BK149" i="6"/>
  <c r="BK148" i="6"/>
  <c r="BK145" i="6"/>
  <c r="J144" i="6"/>
  <c r="J143" i="6"/>
  <c r="J139" i="6"/>
  <c r="BK138" i="6"/>
  <c r="BK137" i="6"/>
  <c r="BK136" i="6"/>
  <c r="J135" i="6"/>
  <c r="BK134" i="6"/>
  <c r="J133" i="6"/>
  <c r="J132" i="6"/>
  <c r="BK189" i="5"/>
  <c r="BK188" i="5"/>
  <c r="J187" i="5"/>
  <c r="J184" i="5"/>
  <c r="BK183" i="5"/>
  <c r="J182" i="5"/>
  <c r="J181" i="5"/>
  <c r="J180" i="5"/>
  <c r="J179" i="5"/>
  <c r="BK177" i="5"/>
  <c r="BK176" i="5"/>
  <c r="BK175" i="5"/>
  <c r="BK173" i="5"/>
  <c r="BK172" i="5"/>
  <c r="BK171" i="5"/>
  <c r="BK170" i="5"/>
  <c r="J169" i="5"/>
  <c r="BK165" i="5"/>
  <c r="BK163" i="5"/>
  <c r="J161" i="5"/>
  <c r="BK160" i="5"/>
  <c r="BK159" i="5"/>
  <c r="J158" i="5"/>
  <c r="BK157" i="5"/>
  <c r="J156" i="5"/>
  <c r="BK155" i="5"/>
  <c r="BK154" i="5"/>
  <c r="J154" i="5"/>
  <c r="BK153" i="5"/>
  <c r="J153" i="5"/>
  <c r="BK152" i="5"/>
  <c r="J152" i="5"/>
  <c r="BK151" i="5"/>
  <c r="J151" i="5"/>
  <c r="BK150" i="5"/>
  <c r="J150" i="5"/>
  <c r="BK148" i="5"/>
  <c r="J148" i="5"/>
  <c r="BK147" i="5"/>
  <c r="J147" i="5"/>
  <c r="BK146" i="5"/>
  <c r="J146" i="5"/>
  <c r="J145" i="5"/>
  <c r="BK144" i="5"/>
  <c r="J143" i="5"/>
  <c r="J142" i="5"/>
  <c r="J141" i="5"/>
  <c r="J140" i="5"/>
  <c r="BK139" i="5"/>
  <c r="J197" i="4"/>
  <c r="BK196" i="4"/>
  <c r="BK195" i="4"/>
  <c r="BK194" i="4"/>
  <c r="J193" i="4"/>
  <c r="BK192" i="4"/>
  <c r="BK191" i="4"/>
  <c r="BK190" i="4"/>
  <c r="BK189" i="4"/>
  <c r="BK188" i="4"/>
  <c r="J187" i="4"/>
  <c r="J186" i="4"/>
  <c r="J185" i="4"/>
  <c r="J184" i="4"/>
  <c r="BK183" i="4"/>
  <c r="J182" i="4"/>
  <c r="J181" i="4"/>
  <c r="BK180" i="4"/>
  <c r="BK179" i="4"/>
  <c r="BK178" i="4"/>
  <c r="J176" i="4"/>
  <c r="J175" i="4"/>
  <c r="J173" i="4"/>
  <c r="BK172" i="4"/>
  <c r="BK171" i="4"/>
  <c r="BK170" i="4"/>
  <c r="BK169" i="4"/>
  <c r="BK168" i="4"/>
  <c r="BK167" i="4"/>
  <c r="BK166" i="4"/>
  <c r="BK165" i="4"/>
  <c r="J164" i="4"/>
  <c r="BK163" i="4"/>
  <c r="BK159" i="4"/>
  <c r="J157" i="4"/>
  <c r="J156" i="4"/>
  <c r="J155" i="4"/>
  <c r="J154" i="4"/>
  <c r="BK153" i="4"/>
  <c r="BK152" i="4"/>
  <c r="BK151" i="4"/>
  <c r="BK150" i="4"/>
  <c r="BK149" i="4"/>
  <c r="BK148" i="4"/>
  <c r="BK147" i="4"/>
  <c r="BK146" i="4"/>
  <c r="J145" i="4"/>
  <c r="J144" i="4"/>
  <c r="J143" i="4"/>
  <c r="BK142" i="4"/>
  <c r="BK140" i="4"/>
  <c r="J139" i="4"/>
  <c r="J138" i="4"/>
  <c r="BK227" i="3"/>
  <c r="BK226" i="3"/>
  <c r="BK225" i="3"/>
  <c r="BK224" i="3"/>
  <c r="J222" i="3"/>
  <c r="BK221" i="3"/>
  <c r="BK220" i="3"/>
  <c r="J217" i="3"/>
  <c r="BK216" i="3"/>
  <c r="BK215" i="3"/>
  <c r="J213" i="3"/>
  <c r="J212" i="3"/>
  <c r="BK211" i="3"/>
  <c r="BK210" i="3"/>
  <c r="BK209" i="3"/>
  <c r="BK206" i="3"/>
  <c r="J205" i="3"/>
  <c r="BK204" i="3"/>
  <c r="J203" i="3"/>
  <c r="BK201" i="3"/>
  <c r="BK200" i="3"/>
  <c r="BK199" i="3"/>
  <c r="BK198" i="3"/>
  <c r="BK197" i="3"/>
  <c r="BK194" i="3"/>
  <c r="J193" i="3"/>
  <c r="J192" i="3"/>
  <c r="J191" i="3"/>
  <c r="BK190" i="3"/>
  <c r="J189" i="3"/>
  <c r="BK188" i="3"/>
  <c r="BK185" i="3"/>
  <c r="J185" i="3"/>
  <c r="BK184" i="3"/>
  <c r="J184" i="3"/>
  <c r="BK183" i="3"/>
  <c r="J183" i="3"/>
  <c r="BK182" i="3"/>
  <c r="J182" i="3"/>
  <c r="BK181" i="3"/>
  <c r="J181" i="3"/>
  <c r="BK180" i="3"/>
  <c r="J180" i="3"/>
  <c r="J176" i="3"/>
  <c r="J173" i="3"/>
  <c r="BK172" i="3"/>
  <c r="J172" i="3"/>
  <c r="BK171" i="3"/>
  <c r="J171" i="3"/>
  <c r="BK170" i="3"/>
  <c r="BK169" i="3"/>
  <c r="J168" i="3"/>
  <c r="BK167" i="3"/>
  <c r="J166" i="3"/>
  <c r="J165" i="3"/>
  <c r="BK164" i="3"/>
  <c r="J162" i="3"/>
  <c r="BK161" i="3"/>
  <c r="J160" i="3"/>
  <c r="J159" i="3"/>
  <c r="BK158" i="3"/>
  <c r="J157" i="3"/>
  <c r="BK156" i="3"/>
  <c r="J155" i="3"/>
  <c r="BK153" i="3"/>
  <c r="J152" i="3"/>
  <c r="J151" i="3"/>
  <c r="BK150" i="3"/>
  <c r="J149" i="3"/>
  <c r="J148" i="3"/>
  <c r="BK147" i="3"/>
  <c r="BK146" i="3"/>
  <c r="J145" i="3"/>
  <c r="BK372" i="2"/>
  <c r="J371" i="2"/>
  <c r="J370" i="2"/>
  <c r="J369" i="2"/>
  <c r="BK368" i="2"/>
  <c r="BK366" i="2"/>
  <c r="J365" i="2"/>
  <c r="BK364" i="2"/>
  <c r="J361" i="2"/>
  <c r="BK360" i="2"/>
  <c r="BK359" i="2"/>
  <c r="J358" i="2"/>
  <c r="J356" i="2"/>
  <c r="BK355" i="2"/>
  <c r="J354" i="2"/>
  <c r="J353" i="2"/>
  <c r="J352" i="2"/>
  <c r="J351" i="2"/>
  <c r="J350" i="2"/>
  <c r="J347" i="2"/>
  <c r="BK346" i="2"/>
  <c r="J344" i="2"/>
  <c r="BK343" i="2"/>
  <c r="J342" i="2"/>
  <c r="BK341" i="2"/>
  <c r="BK340" i="2"/>
  <c r="J339" i="2"/>
  <c r="BK338" i="2"/>
  <c r="J337" i="2"/>
  <c r="J335" i="2"/>
  <c r="BK334" i="2"/>
  <c r="BK333" i="2"/>
  <c r="BK332" i="2"/>
  <c r="BK331" i="2"/>
  <c r="BK330" i="2"/>
  <c r="BK329" i="2"/>
  <c r="BK328" i="2"/>
  <c r="J327" i="2"/>
  <c r="BK325" i="2"/>
  <c r="J324" i="2"/>
  <c r="BK323" i="2"/>
  <c r="BK322" i="2"/>
  <c r="J321" i="2"/>
  <c r="BK319" i="2"/>
  <c r="BK318" i="2"/>
  <c r="J317" i="2"/>
  <c r="J316" i="2"/>
  <c r="J315" i="2"/>
  <c r="BK314" i="2"/>
  <c r="J313" i="2"/>
  <c r="BK312" i="2"/>
  <c r="BK311" i="2"/>
  <c r="J310" i="2"/>
  <c r="J309" i="2"/>
  <c r="BK308" i="2"/>
  <c r="J305" i="2"/>
  <c r="BK304" i="2"/>
  <c r="J303" i="2"/>
  <c r="BK302" i="2"/>
  <c r="BK301" i="2"/>
  <c r="BK300" i="2"/>
  <c r="BK299" i="2"/>
  <c r="BK298" i="2"/>
  <c r="J297" i="2"/>
  <c r="BK294" i="2"/>
  <c r="BK293" i="2"/>
  <c r="J292" i="2"/>
  <c r="BK291" i="2"/>
  <c r="BK290" i="2"/>
  <c r="J289" i="2"/>
  <c r="BK288" i="2"/>
  <c r="BK287" i="2"/>
  <c r="BK285" i="2"/>
  <c r="J284" i="2"/>
  <c r="BK283" i="2"/>
  <c r="BK282" i="2"/>
  <c r="J281" i="2"/>
  <c r="BK277" i="2"/>
  <c r="J275" i="2"/>
  <c r="BK274" i="2"/>
  <c r="BK273" i="2"/>
  <c r="BK272" i="2"/>
  <c r="J271" i="2"/>
  <c r="BK270" i="2"/>
  <c r="BK269" i="2"/>
  <c r="J268" i="2"/>
  <c r="BK267" i="2"/>
  <c r="BK266" i="2"/>
  <c r="J265" i="2"/>
  <c r="J264" i="2"/>
  <c r="BK263" i="2"/>
  <c r="J262" i="2"/>
  <c r="BK261" i="2"/>
  <c r="J260" i="2"/>
  <c r="BK259" i="2"/>
  <c r="J258" i="2"/>
  <c r="BK257" i="2"/>
  <c r="J256" i="2"/>
  <c r="BK255" i="2"/>
  <c r="J253" i="2"/>
  <c r="BK252" i="2"/>
  <c r="J251" i="2"/>
  <c r="BK250" i="2"/>
  <c r="BK249" i="2"/>
  <c r="BK248" i="2"/>
  <c r="J247" i="2"/>
  <c r="BK246" i="2"/>
  <c r="J245" i="2"/>
  <c r="BK244" i="2"/>
  <c r="BK243" i="2"/>
  <c r="J242" i="2"/>
  <c r="BK241" i="2"/>
  <c r="J239" i="2"/>
  <c r="J238" i="2"/>
  <c r="J237" i="2"/>
  <c r="BK236" i="2"/>
  <c r="J235" i="2"/>
  <c r="BK234" i="2"/>
  <c r="BK233" i="2"/>
  <c r="BK232" i="2"/>
  <c r="BK231" i="2"/>
  <c r="J230" i="2"/>
  <c r="BK229" i="2"/>
  <c r="J228" i="2"/>
  <c r="J227" i="2"/>
  <c r="J226" i="2"/>
  <c r="BK225" i="2"/>
  <c r="BK224" i="2"/>
  <c r="BK223" i="2"/>
  <c r="BK222" i="2"/>
  <c r="J221" i="2"/>
  <c r="BK220" i="2"/>
  <c r="J219" i="2"/>
  <c r="J218" i="2"/>
  <c r="BK217" i="2"/>
  <c r="BK216" i="2"/>
  <c r="J215" i="2"/>
  <c r="BK213" i="2"/>
  <c r="BK212" i="2"/>
  <c r="J211" i="2"/>
  <c r="J210" i="2"/>
  <c r="BK209" i="2"/>
  <c r="J208" i="2"/>
  <c r="J207" i="2"/>
  <c r="BK206" i="2"/>
  <c r="J205" i="2"/>
  <c r="BK204" i="2"/>
  <c r="J202" i="2"/>
  <c r="BK201" i="2"/>
  <c r="J200" i="2"/>
  <c r="J199" i="2"/>
  <c r="BK198" i="2"/>
  <c r="J197" i="2"/>
  <c r="J196" i="2"/>
  <c r="J195" i="2"/>
  <c r="J194" i="2"/>
  <c r="BK193" i="2"/>
  <c r="BK192" i="2"/>
  <c r="J191" i="2"/>
  <c r="J190" i="2"/>
  <c r="BK189" i="2"/>
  <c r="J188" i="2"/>
  <c r="BK187" i="2"/>
  <c r="J185" i="2"/>
  <c r="J184" i="2"/>
  <c r="J183" i="2"/>
  <c r="J182" i="2"/>
  <c r="J181" i="2"/>
  <c r="BK180" i="2"/>
  <c r="J179" i="2"/>
  <c r="J178" i="2"/>
  <c r="J177" i="2"/>
  <c r="J176" i="2"/>
  <c r="BK175" i="2"/>
  <c r="J174" i="2"/>
  <c r="J173" i="2"/>
  <c r="J172" i="2"/>
  <c r="BK167" i="2"/>
  <c r="J158" i="2"/>
  <c r="BK156" i="2"/>
  <c r="AS96" i="1"/>
  <c r="BK138" i="12"/>
  <c r="BK137" i="12"/>
  <c r="J136" i="12"/>
  <c r="BK135" i="12"/>
  <c r="BK134" i="12"/>
  <c r="J133" i="12"/>
  <c r="BK131" i="12"/>
  <c r="J130" i="12"/>
  <c r="J129" i="12"/>
  <c r="BK128" i="12"/>
  <c r="BK127" i="12"/>
  <c r="BK126" i="12"/>
  <c r="BK125" i="12"/>
  <c r="BK124" i="12"/>
  <c r="J183" i="11"/>
  <c r="J182" i="11"/>
  <c r="J179" i="11"/>
  <c r="J177" i="11"/>
  <c r="J176" i="11"/>
  <c r="BK175" i="11"/>
  <c r="J172" i="11"/>
  <c r="J171" i="11"/>
  <c r="BK169" i="11"/>
  <c r="BK168" i="11"/>
  <c r="J167" i="11"/>
  <c r="BK166" i="11"/>
  <c r="BK164" i="11"/>
  <c r="BK163" i="11"/>
  <c r="J162" i="11"/>
  <c r="J161" i="11"/>
  <c r="J160" i="11"/>
  <c r="BK159" i="11"/>
  <c r="J158" i="11"/>
  <c r="J157" i="11"/>
  <c r="J155" i="11"/>
  <c r="J154" i="11"/>
  <c r="BK153" i="11"/>
  <c r="BK152" i="11"/>
  <c r="J150" i="11"/>
  <c r="J149" i="11"/>
  <c r="J148" i="11"/>
  <c r="BK146" i="11"/>
  <c r="J145" i="11"/>
  <c r="J144" i="11"/>
  <c r="J143" i="11"/>
  <c r="BK142" i="11"/>
  <c r="BK141" i="11"/>
  <c r="J140" i="11"/>
  <c r="J139" i="11"/>
  <c r="BK138" i="11"/>
  <c r="J137" i="11"/>
  <c r="J136" i="11"/>
  <c r="BK135" i="11"/>
  <c r="J134" i="11"/>
  <c r="BK133" i="11"/>
  <c r="J132" i="11"/>
  <c r="J131" i="11"/>
  <c r="J155" i="10"/>
  <c r="BK154" i="10"/>
  <c r="J151" i="10"/>
  <c r="BK149" i="10"/>
  <c r="J148" i="10"/>
  <c r="J147" i="10"/>
  <c r="J146" i="10"/>
  <c r="J145" i="10"/>
  <c r="BK144" i="10"/>
  <c r="BK143" i="10"/>
  <c r="J141" i="10"/>
  <c r="BK139" i="10"/>
  <c r="BK138" i="10"/>
  <c r="BK137" i="10"/>
  <c r="BK136" i="10"/>
  <c r="J135" i="10"/>
  <c r="J134" i="10"/>
  <c r="BK133" i="10"/>
  <c r="BK132" i="10"/>
  <c r="BK131" i="10"/>
  <c r="J130" i="10"/>
  <c r="J129" i="10"/>
  <c r="BK127" i="10"/>
  <c r="J172" i="9"/>
  <c r="BK171" i="9"/>
  <c r="J170" i="9"/>
  <c r="J169" i="9"/>
  <c r="J168" i="9"/>
  <c r="BK167" i="9"/>
  <c r="J166" i="9"/>
  <c r="BK165" i="9"/>
  <c r="BK164" i="9"/>
  <c r="BK163" i="9"/>
  <c r="BK162" i="9"/>
  <c r="BK161" i="9"/>
  <c r="BK160" i="9"/>
  <c r="BK159" i="9"/>
  <c r="BK158" i="9"/>
  <c r="BK157" i="9"/>
  <c r="J156" i="9"/>
  <c r="J155" i="9"/>
  <c r="J154" i="9"/>
  <c r="BK153" i="9"/>
  <c r="J152" i="9"/>
  <c r="BK151" i="9"/>
  <c r="BK150" i="9"/>
  <c r="BK149" i="9"/>
  <c r="BK148" i="9"/>
  <c r="J147" i="9"/>
  <c r="J146" i="9"/>
  <c r="BK145" i="9"/>
  <c r="BK144" i="9"/>
  <c r="J143" i="9"/>
  <c r="BK142" i="9"/>
  <c r="BK141" i="9"/>
  <c r="J140" i="9"/>
  <c r="J139" i="9"/>
  <c r="J138" i="9"/>
  <c r="BK137" i="9"/>
  <c r="J136" i="9"/>
  <c r="J135" i="9"/>
  <c r="BK134" i="9"/>
  <c r="BK133" i="9"/>
  <c r="BK132" i="9"/>
  <c r="BK131" i="9"/>
  <c r="BK130" i="9"/>
  <c r="BK129" i="9"/>
  <c r="BK210" i="8"/>
  <c r="J210" i="8"/>
  <c r="J209" i="8"/>
  <c r="BK208" i="8"/>
  <c r="BK207" i="8"/>
  <c r="BK205" i="8"/>
  <c r="J203" i="8"/>
  <c r="J202" i="8"/>
  <c r="J201" i="8"/>
  <c r="J200" i="8"/>
  <c r="BK199" i="8"/>
  <c r="J198" i="8"/>
  <c r="J197" i="8"/>
  <c r="J196" i="8"/>
  <c r="BK195" i="8"/>
  <c r="J194" i="8"/>
  <c r="BK192" i="8"/>
  <c r="J191" i="8"/>
  <c r="BK190" i="8"/>
  <c r="J189" i="8"/>
  <c r="BK188" i="8"/>
  <c r="J187" i="8"/>
  <c r="BK186" i="8"/>
  <c r="BK185" i="8"/>
  <c r="BK184" i="8"/>
  <c r="BK183" i="8"/>
  <c r="J182" i="8"/>
  <c r="BK181" i="8"/>
  <c r="BK180" i="8"/>
  <c r="J179" i="8"/>
  <c r="J178" i="8"/>
  <c r="BK177" i="8"/>
  <c r="BK176" i="8"/>
  <c r="BK175" i="8"/>
  <c r="J174" i="8"/>
  <c r="J173" i="8"/>
  <c r="J172" i="8"/>
  <c r="BK171" i="8"/>
  <c r="BK170" i="8"/>
  <c r="J169" i="8"/>
  <c r="J168" i="8"/>
  <c r="BK167" i="8"/>
  <c r="J166" i="8"/>
  <c r="J165" i="8"/>
  <c r="BK164" i="8"/>
  <c r="BK163" i="8"/>
  <c r="BK162" i="8"/>
  <c r="J161" i="8"/>
  <c r="BK160" i="8"/>
  <c r="BK159" i="8"/>
  <c r="BK158" i="8"/>
  <c r="J157" i="8"/>
  <c r="BK156" i="8"/>
  <c r="J155" i="8"/>
  <c r="BK154" i="8"/>
  <c r="BK153" i="8"/>
  <c r="J152" i="8"/>
  <c r="J151" i="8"/>
  <c r="BK150" i="8"/>
  <c r="J149" i="8"/>
  <c r="J148" i="8"/>
  <c r="BK147" i="8"/>
  <c r="J146" i="8"/>
  <c r="BK145" i="8"/>
  <c r="J144" i="8"/>
  <c r="BK143" i="8"/>
  <c r="BK142" i="8"/>
  <c r="BK141" i="8"/>
  <c r="BK140" i="8"/>
  <c r="J139" i="8"/>
  <c r="BK136" i="8"/>
  <c r="J135" i="8"/>
  <c r="J134" i="8"/>
  <c r="BK144" i="7"/>
  <c r="BK143" i="7"/>
  <c r="BK142" i="7"/>
  <c r="J140" i="7"/>
  <c r="J139" i="7"/>
  <c r="J138" i="7"/>
  <c r="BK137" i="7"/>
  <c r="BK136" i="7"/>
  <c r="BK135" i="7"/>
  <c r="J133" i="7"/>
  <c r="J132" i="7"/>
  <c r="J129" i="7"/>
  <c r="J215" i="6"/>
  <c r="BK214" i="6"/>
  <c r="J213" i="6"/>
  <c r="BK212" i="6"/>
  <c r="J211" i="6"/>
  <c r="J210" i="6"/>
  <c r="J209" i="6"/>
  <c r="BK208" i="6"/>
  <c r="J207" i="6"/>
  <c r="BK206" i="6"/>
  <c r="J205" i="6"/>
  <c r="J204" i="6"/>
  <c r="J203" i="6"/>
  <c r="BK202" i="6"/>
  <c r="BK201" i="6"/>
  <c r="J200" i="6"/>
  <c r="BK199" i="6"/>
  <c r="BK198" i="6"/>
  <c r="BK197" i="6"/>
  <c r="BK196" i="6"/>
  <c r="BK195" i="6"/>
  <c r="J194" i="6"/>
  <c r="BK193" i="6"/>
  <c r="J192" i="6"/>
  <c r="BK191" i="6"/>
  <c r="BK190" i="6"/>
  <c r="J189" i="6"/>
  <c r="J188" i="6"/>
  <c r="J187" i="6"/>
  <c r="BK186" i="6"/>
  <c r="J185" i="6"/>
  <c r="J184" i="6"/>
  <c r="BK183" i="6"/>
  <c r="BK181" i="6"/>
  <c r="J180" i="6"/>
  <c r="J179" i="6"/>
  <c r="BK178" i="6"/>
  <c r="J177" i="6"/>
  <c r="J176" i="6"/>
  <c r="J175" i="6"/>
  <c r="BK174" i="6"/>
  <c r="BK173" i="6"/>
  <c r="BK172" i="6"/>
  <c r="BK171" i="6"/>
  <c r="BK170" i="6"/>
  <c r="BK169" i="6"/>
  <c r="J168" i="6"/>
  <c r="BK167" i="6"/>
  <c r="J166" i="6"/>
  <c r="BK164" i="6"/>
  <c r="J163" i="6"/>
  <c r="J162" i="6"/>
  <c r="J161" i="6"/>
  <c r="J160" i="6"/>
  <c r="J159" i="6"/>
  <c r="J158" i="6"/>
  <c r="BK157" i="6"/>
  <c r="BK156" i="6"/>
  <c r="J155" i="6"/>
  <c r="J154" i="6"/>
  <c r="BK153" i="6"/>
  <c r="BK152" i="6"/>
  <c r="BK151" i="6"/>
  <c r="J150" i="6"/>
  <c r="J149" i="6"/>
  <c r="J148" i="6"/>
  <c r="J145" i="6"/>
  <c r="BK144" i="6"/>
  <c r="BK143" i="6"/>
  <c r="BK139" i="6"/>
  <c r="J138" i="6"/>
  <c r="J137" i="6"/>
  <c r="J136" i="6"/>
  <c r="BK135" i="6"/>
  <c r="J134" i="6"/>
  <c r="BK133" i="6"/>
  <c r="BK132" i="6"/>
  <c r="J189" i="5"/>
  <c r="J188" i="5"/>
  <c r="BK187" i="5"/>
  <c r="BK184" i="5"/>
  <c r="J183" i="5"/>
  <c r="BK182" i="5"/>
  <c r="BK181" i="5"/>
  <c r="BK180" i="5"/>
  <c r="BK179" i="5"/>
  <c r="J177" i="5"/>
  <c r="J176" i="5"/>
  <c r="J175" i="5"/>
  <c r="J173" i="5"/>
  <c r="J172" i="5"/>
  <c r="J171" i="5"/>
  <c r="J170" i="5"/>
  <c r="BK169" i="5"/>
  <c r="J165" i="5"/>
  <c r="J163" i="5"/>
  <c r="BK161" i="5"/>
  <c r="J160" i="5"/>
  <c r="J159" i="5"/>
  <c r="BK158" i="5"/>
  <c r="J157" i="5"/>
  <c r="BK156" i="5"/>
  <c r="J155" i="5"/>
  <c r="BK145" i="5"/>
  <c r="J144" i="5"/>
  <c r="BK143" i="5"/>
  <c r="BK142" i="5"/>
  <c r="BK141" i="5"/>
  <c r="BK140" i="5"/>
  <c r="J139" i="5"/>
  <c r="BK200" i="4"/>
  <c r="J200" i="4"/>
  <c r="BK197" i="4"/>
  <c r="J196" i="4"/>
  <c r="J195" i="4"/>
  <c r="J194" i="4"/>
  <c r="BK193" i="4"/>
  <c r="J192" i="4"/>
  <c r="J191" i="4"/>
  <c r="J190" i="4"/>
  <c r="J189" i="4"/>
  <c r="J188" i="4"/>
  <c r="BK187" i="4"/>
  <c r="BK186" i="4"/>
  <c r="BK185" i="4"/>
  <c r="BK184" i="4"/>
  <c r="J183" i="4"/>
  <c r="BK182" i="4"/>
  <c r="BK181" i="4"/>
  <c r="J180" i="4"/>
  <c r="J179" i="4"/>
  <c r="J178" i="4"/>
  <c r="BK176" i="4"/>
  <c r="BK175" i="4"/>
  <c r="BK173" i="4"/>
  <c r="J172" i="4"/>
  <c r="J171" i="4"/>
  <c r="J170" i="4"/>
  <c r="J169" i="4"/>
  <c r="J168" i="4"/>
  <c r="J167" i="4"/>
  <c r="J166" i="4"/>
  <c r="J165" i="4"/>
  <c r="BK164" i="4"/>
  <c r="J163" i="4"/>
  <c r="J159" i="4"/>
  <c r="BK157" i="4"/>
  <c r="BK156" i="4"/>
  <c r="BK155" i="4"/>
  <c r="BK154" i="4"/>
  <c r="J153" i="4"/>
  <c r="J152" i="4"/>
  <c r="J151" i="4"/>
  <c r="J150" i="4"/>
  <c r="J149" i="4"/>
  <c r="J148" i="4"/>
  <c r="J147" i="4"/>
  <c r="J146" i="4"/>
  <c r="BK145" i="4"/>
  <c r="BK144" i="4"/>
  <c r="BK143" i="4"/>
  <c r="J142" i="4"/>
  <c r="J140" i="4"/>
  <c r="BK139" i="4"/>
  <c r="BK138" i="4"/>
  <c r="J227" i="3"/>
  <c r="J226" i="3"/>
  <c r="J225" i="3"/>
  <c r="J224" i="3"/>
  <c r="BK222" i="3"/>
  <c r="J221" i="3"/>
  <c r="J220" i="3"/>
  <c r="BK217" i="3"/>
  <c r="J216" i="3"/>
  <c r="J215" i="3"/>
  <c r="BK213" i="3"/>
  <c r="BK212" i="3"/>
  <c r="J211" i="3"/>
  <c r="J210" i="3"/>
  <c r="J209" i="3"/>
  <c r="J206" i="3"/>
  <c r="BK205" i="3"/>
  <c r="J204" i="3"/>
  <c r="BK203" i="3"/>
  <c r="J201" i="3"/>
  <c r="J200" i="3"/>
  <c r="J199" i="3"/>
  <c r="J198" i="3"/>
  <c r="J197" i="3"/>
  <c r="J194" i="3"/>
  <c r="BK193" i="3"/>
  <c r="BK192" i="3"/>
  <c r="BK191" i="3"/>
  <c r="J190" i="3"/>
  <c r="BK189" i="3"/>
  <c r="J188" i="3"/>
  <c r="BK186" i="3"/>
  <c r="J186" i="3"/>
  <c r="BK176" i="3"/>
  <c r="BK174" i="3"/>
  <c r="J174" i="3"/>
  <c r="BK173" i="3"/>
  <c r="J170" i="3"/>
  <c r="J169" i="3"/>
  <c r="BK168" i="3"/>
  <c r="J167" i="3"/>
  <c r="BK166" i="3"/>
  <c r="BK165" i="3"/>
  <c r="J164" i="3"/>
  <c r="BK162" i="3"/>
  <c r="J161" i="3"/>
  <c r="BK160" i="3"/>
  <c r="BK159" i="3"/>
  <c r="J158" i="3"/>
  <c r="BK157" i="3"/>
  <c r="J156" i="3"/>
  <c r="BK155" i="3"/>
  <c r="J153" i="3"/>
  <c r="BK152" i="3"/>
  <c r="BK151" i="3"/>
  <c r="J150" i="3"/>
  <c r="BK149" i="3"/>
  <c r="BK148" i="3"/>
  <c r="J147" i="3"/>
  <c r="J146" i="3"/>
  <c r="BK145" i="3"/>
  <c r="BK374" i="2"/>
  <c r="J374" i="2"/>
  <c r="J372" i="2"/>
  <c r="BK371" i="2"/>
  <c r="BK370" i="2"/>
  <c r="BK369" i="2"/>
  <c r="J368" i="2"/>
  <c r="J366" i="2"/>
  <c r="BK365" i="2"/>
  <c r="J364" i="2"/>
  <c r="BK361" i="2"/>
  <c r="J360" i="2"/>
  <c r="J359" i="2"/>
  <c r="BK358" i="2"/>
  <c r="BK356" i="2"/>
  <c r="J355" i="2"/>
  <c r="BK354" i="2"/>
  <c r="BK353" i="2"/>
  <c r="BK352" i="2"/>
  <c r="BK351" i="2"/>
  <c r="BK350" i="2"/>
  <c r="BK347" i="2"/>
  <c r="J346" i="2"/>
  <c r="BK344" i="2"/>
  <c r="J343" i="2"/>
  <c r="BK342" i="2"/>
  <c r="J341" i="2"/>
  <c r="J340" i="2"/>
  <c r="BK339" i="2"/>
  <c r="J338" i="2"/>
  <c r="BK337" i="2"/>
  <c r="BK335" i="2"/>
  <c r="J334" i="2"/>
  <c r="J333" i="2"/>
  <c r="J332" i="2"/>
  <c r="J331" i="2"/>
  <c r="J330" i="2"/>
  <c r="J329" i="2"/>
  <c r="J328" i="2"/>
  <c r="BK327" i="2"/>
  <c r="J325" i="2"/>
  <c r="BK324" i="2"/>
  <c r="J323" i="2"/>
  <c r="J322" i="2"/>
  <c r="BK321" i="2"/>
  <c r="J319" i="2"/>
  <c r="J318" i="2"/>
  <c r="BK317" i="2"/>
  <c r="BK316" i="2"/>
  <c r="BK315" i="2"/>
  <c r="J314" i="2"/>
  <c r="BK313" i="2"/>
  <c r="J312" i="2"/>
  <c r="J311" i="2"/>
  <c r="BK310" i="2"/>
  <c r="BK309" i="2"/>
  <c r="J308" i="2"/>
  <c r="BK305" i="2"/>
  <c r="J304" i="2"/>
  <c r="BK303" i="2"/>
  <c r="J302" i="2"/>
  <c r="J301" i="2"/>
  <c r="J300" i="2"/>
  <c r="J299" i="2"/>
  <c r="J298" i="2"/>
  <c r="BK297" i="2"/>
  <c r="J294" i="2"/>
  <c r="J293" i="2"/>
  <c r="BK292" i="2"/>
  <c r="J291" i="2"/>
  <c r="J290" i="2"/>
  <c r="BK289" i="2"/>
  <c r="J288" i="2"/>
  <c r="J287" i="2"/>
  <c r="J285" i="2"/>
  <c r="BK284" i="2"/>
  <c r="J283" i="2"/>
  <c r="J282" i="2"/>
  <c r="BK281" i="2"/>
  <c r="J277" i="2"/>
  <c r="BK275" i="2"/>
  <c r="J274" i="2"/>
  <c r="J273" i="2"/>
  <c r="J272" i="2"/>
  <c r="BK271" i="2"/>
  <c r="J270" i="2"/>
  <c r="J269" i="2"/>
  <c r="BK268" i="2"/>
  <c r="J267" i="2"/>
  <c r="J266" i="2"/>
  <c r="BK265" i="2"/>
  <c r="BK264" i="2"/>
  <c r="J263" i="2"/>
  <c r="BK262" i="2"/>
  <c r="J261" i="2"/>
  <c r="BK260" i="2"/>
  <c r="J259" i="2"/>
  <c r="BK258" i="2"/>
  <c r="J257" i="2"/>
  <c r="BK256" i="2"/>
  <c r="J255" i="2"/>
  <c r="BK253" i="2"/>
  <c r="J252" i="2"/>
  <c r="BK251" i="2"/>
  <c r="J250" i="2"/>
  <c r="J249" i="2"/>
  <c r="J248" i="2"/>
  <c r="BK247" i="2"/>
  <c r="J246" i="2"/>
  <c r="BK245" i="2"/>
  <c r="J244" i="2"/>
  <c r="J243" i="2"/>
  <c r="BK242" i="2"/>
  <c r="J241" i="2"/>
  <c r="BK239" i="2"/>
  <c r="BK238" i="2"/>
  <c r="BK237" i="2"/>
  <c r="J236" i="2"/>
  <c r="BK235" i="2"/>
  <c r="J234" i="2"/>
  <c r="J233" i="2"/>
  <c r="J232" i="2"/>
  <c r="J231" i="2"/>
  <c r="BK230" i="2"/>
  <c r="J229" i="2"/>
  <c r="BK228" i="2"/>
  <c r="BK227" i="2"/>
  <c r="BK226" i="2"/>
  <c r="J225" i="2"/>
  <c r="J224" i="2"/>
  <c r="J223" i="2"/>
  <c r="J222" i="2"/>
  <c r="BK221" i="2"/>
  <c r="J220" i="2"/>
  <c r="BK219" i="2"/>
  <c r="BK218" i="2"/>
  <c r="J217" i="2"/>
  <c r="J216" i="2"/>
  <c r="BK215" i="2"/>
  <c r="J213" i="2"/>
  <c r="J212" i="2"/>
  <c r="BK211" i="2"/>
  <c r="BK210" i="2"/>
  <c r="J209" i="2"/>
  <c r="BK208" i="2"/>
  <c r="BK207" i="2"/>
  <c r="J206" i="2"/>
  <c r="BK205" i="2"/>
  <c r="J204" i="2"/>
  <c r="BK202" i="2"/>
  <c r="J201" i="2"/>
  <c r="BK200" i="2"/>
  <c r="BK199" i="2"/>
  <c r="J198" i="2"/>
  <c r="BK197" i="2"/>
  <c r="BK196" i="2"/>
  <c r="BK195" i="2"/>
  <c r="BK194" i="2"/>
  <c r="J193" i="2"/>
  <c r="J192" i="2"/>
  <c r="BK191" i="2"/>
  <c r="BK190" i="2"/>
  <c r="J189" i="2"/>
  <c r="BK188" i="2"/>
  <c r="J187" i="2"/>
  <c r="BK185" i="2"/>
  <c r="BK184" i="2"/>
  <c r="BK183" i="2"/>
  <c r="BK182" i="2"/>
  <c r="BK181" i="2"/>
  <c r="J180" i="2"/>
  <c r="BK179" i="2"/>
  <c r="BK178" i="2"/>
  <c r="BK177" i="2"/>
  <c r="BK176" i="2"/>
  <c r="J175" i="2"/>
  <c r="BK174" i="2"/>
  <c r="BK173" i="2"/>
  <c r="BK172" i="2"/>
  <c r="BK171" i="2"/>
  <c r="J171" i="2"/>
  <c r="J170" i="2"/>
  <c r="J167" i="2"/>
  <c r="J166" i="2"/>
  <c r="BK163" i="2"/>
  <c r="J160" i="2"/>
  <c r="BK158" i="2"/>
  <c r="J157" i="2"/>
  <c r="J156" i="2"/>
  <c r="AS103" i="1"/>
  <c r="BK170" i="2"/>
  <c r="BK168" i="2"/>
  <c r="BK165" i="2"/>
  <c r="BK164" i="2"/>
  <c r="J163" i="2"/>
  <c r="J162" i="2"/>
  <c r="J161" i="2"/>
  <c r="BK160" i="2"/>
  <c r="J159" i="2"/>
  <c r="BK155" i="2"/>
  <c r="J168" i="2"/>
  <c r="BK166" i="2"/>
  <c r="J165" i="2"/>
  <c r="J164" i="2"/>
  <c r="BK162" i="2"/>
  <c r="BK161" i="2"/>
  <c r="BK159" i="2"/>
  <c r="BK157" i="2"/>
  <c r="J155" i="2"/>
  <c r="BK154" i="2" l="1"/>
  <c r="J154" i="2"/>
  <c r="J102" i="2"/>
  <c r="R154" i="2"/>
  <c r="BK169" i="2"/>
  <c r="J169" i="2"/>
  <c r="J103" i="2"/>
  <c r="R169" i="2"/>
  <c r="BK186" i="2"/>
  <c r="J186" i="2"/>
  <c r="J104" i="2"/>
  <c r="R186" i="2"/>
  <c r="BK203" i="2"/>
  <c r="J203" i="2"/>
  <c r="J105" i="2"/>
  <c r="R203" i="2"/>
  <c r="BK214" i="2"/>
  <c r="J214" i="2"/>
  <c r="J106" i="2"/>
  <c r="R214" i="2"/>
  <c r="BK240" i="2"/>
  <c r="J240" i="2"/>
  <c r="J107" i="2"/>
  <c r="R240" i="2"/>
  <c r="BK254" i="2"/>
  <c r="J254" i="2"/>
  <c r="J108" i="2"/>
  <c r="T254" i="2"/>
  <c r="P280" i="2"/>
  <c r="T280" i="2"/>
  <c r="P286" i="2"/>
  <c r="R286" i="2"/>
  <c r="P296" i="2"/>
  <c r="P295" i="2"/>
  <c r="T296" i="2"/>
  <c r="T295" i="2"/>
  <c r="R307" i="2"/>
  <c r="BK320" i="2"/>
  <c r="J320" i="2"/>
  <c r="J118" i="2"/>
  <c r="R320" i="2"/>
  <c r="T320" i="2"/>
  <c r="P326" i="2"/>
  <c r="T326" i="2"/>
  <c r="P336" i="2"/>
  <c r="T336" i="2"/>
  <c r="P345" i="2"/>
  <c r="T345" i="2"/>
  <c r="BK349" i="2"/>
  <c r="R349" i="2"/>
  <c r="BK357" i="2"/>
  <c r="BK348" i="2" s="1"/>
  <c r="J348" i="2" s="1"/>
  <c r="J122" i="2" s="1"/>
  <c r="J357" i="2"/>
  <c r="J124" i="2"/>
  <c r="T357" i="2"/>
  <c r="BK363" i="2"/>
  <c r="R363" i="2"/>
  <c r="BK367" i="2"/>
  <c r="J367" i="2"/>
  <c r="J127" i="2"/>
  <c r="T367" i="2"/>
  <c r="BK144" i="3"/>
  <c r="J144" i="3"/>
  <c r="J102" i="3"/>
  <c r="R144" i="3"/>
  <c r="BK154" i="3"/>
  <c r="J154" i="3"/>
  <c r="J103" i="3"/>
  <c r="R154" i="3"/>
  <c r="BK163" i="3"/>
  <c r="J163" i="3"/>
  <c r="J104" i="3"/>
  <c r="R163" i="3"/>
  <c r="P179" i="3"/>
  <c r="T179" i="3"/>
  <c r="P187" i="3"/>
  <c r="T187" i="3"/>
  <c r="BK196" i="3"/>
  <c r="J196" i="3"/>
  <c r="J111" i="3"/>
  <c r="R196" i="3"/>
  <c r="BK202" i="3"/>
  <c r="J202" i="3"/>
  <c r="J112" i="3"/>
  <c r="T202" i="3"/>
  <c r="BK208" i="3"/>
  <c r="R208" i="3"/>
  <c r="BK214" i="3"/>
  <c r="J214" i="3"/>
  <c r="J115" i="3"/>
  <c r="R214" i="3"/>
  <c r="P219" i="3"/>
  <c r="T219" i="3"/>
  <c r="P223" i="3"/>
  <c r="T223" i="3"/>
  <c r="P137" i="4"/>
  <c r="T137" i="4"/>
  <c r="P141" i="4"/>
  <c r="R141" i="4"/>
  <c r="BK162" i="4"/>
  <c r="J162" i="4"/>
  <c r="J107" i="4"/>
  <c r="P162" i="4"/>
  <c r="P161" i="4"/>
  <c r="T162" i="4"/>
  <c r="T161" i="4"/>
  <c r="P174" i="4"/>
  <c r="T174" i="4"/>
  <c r="P177" i="4"/>
  <c r="R177" i="4"/>
  <c r="BK138" i="5"/>
  <c r="R138" i="5"/>
  <c r="BK149" i="5"/>
  <c r="J149" i="5"/>
  <c r="J103" i="5"/>
  <c r="R149" i="5"/>
  <c r="P168" i="5"/>
  <c r="T168" i="5"/>
  <c r="R174" i="5"/>
  <c r="BK178" i="5"/>
  <c r="J178" i="5"/>
  <c r="J110" i="5"/>
  <c r="R178" i="5"/>
  <c r="P186" i="5"/>
  <c r="P185" i="5"/>
  <c r="R186" i="5"/>
  <c r="R185" i="5"/>
  <c r="P131" i="6"/>
  <c r="P130" i="6"/>
  <c r="T131" i="6"/>
  <c r="T130" i="6"/>
  <c r="BK142" i="6"/>
  <c r="J142" i="6"/>
  <c r="J103" i="6"/>
  <c r="R142" i="6"/>
  <c r="R141" i="6"/>
  <c r="BK147" i="6"/>
  <c r="J147" i="6"/>
  <c r="J105" i="6"/>
  <c r="R147" i="6"/>
  <c r="BK165" i="6"/>
  <c r="J165" i="6"/>
  <c r="J106" i="6"/>
  <c r="R165" i="6"/>
  <c r="BK182" i="6"/>
  <c r="J182" i="6"/>
  <c r="J107" i="6"/>
  <c r="T182" i="6"/>
  <c r="P131" i="7"/>
  <c r="T131" i="7"/>
  <c r="P134" i="7"/>
  <c r="T134" i="7"/>
  <c r="P141" i="7"/>
  <c r="R141" i="7"/>
  <c r="BK133" i="8"/>
  <c r="BK132" i="8"/>
  <c r="J132" i="8"/>
  <c r="J101" i="8"/>
  <c r="R133" i="8"/>
  <c r="R132" i="8"/>
  <c r="BK138" i="8"/>
  <c r="J138" i="8"/>
  <c r="J104" i="8"/>
  <c r="R138" i="8"/>
  <c r="BK193" i="8"/>
  <c r="J193" i="8"/>
  <c r="J105" i="8"/>
  <c r="R193" i="8"/>
  <c r="R137" i="8" s="1"/>
  <c r="BK206" i="8"/>
  <c r="J206" i="8"/>
  <c r="J107" i="8"/>
  <c r="R206" i="8"/>
  <c r="P128" i="9"/>
  <c r="P127" i="9"/>
  <c r="P126" i="9"/>
  <c r="AU105" i="1"/>
  <c r="T128" i="9"/>
  <c r="T127" i="9"/>
  <c r="T126" i="9"/>
  <c r="BK128" i="10"/>
  <c r="J128" i="10"/>
  <c r="J99" i="10"/>
  <c r="T128" i="10"/>
  <c r="P142" i="10"/>
  <c r="T142" i="10"/>
  <c r="T125" i="10" s="1"/>
  <c r="P153" i="10"/>
  <c r="P152" i="10"/>
  <c r="T153" i="10"/>
  <c r="T152" i="10"/>
  <c r="P130" i="11"/>
  <c r="T130" i="11"/>
  <c r="R147" i="11"/>
  <c r="BK151" i="11"/>
  <c r="J151" i="11"/>
  <c r="J100" i="11"/>
  <c r="P151" i="11"/>
  <c r="BK156" i="11"/>
  <c r="J156" i="11"/>
  <c r="J101" i="11"/>
  <c r="R156" i="11"/>
  <c r="BK165" i="11"/>
  <c r="J165" i="11"/>
  <c r="J102" i="11"/>
  <c r="R165" i="11"/>
  <c r="BK170" i="11"/>
  <c r="J170" i="11"/>
  <c r="J103" i="11"/>
  <c r="R170" i="11"/>
  <c r="P174" i="11"/>
  <c r="P173" i="11"/>
  <c r="R174" i="11"/>
  <c r="R173" i="11"/>
  <c r="P181" i="11"/>
  <c r="P180" i="11"/>
  <c r="T181" i="11"/>
  <c r="T180" i="11"/>
  <c r="P154" i="2"/>
  <c r="T154" i="2"/>
  <c r="P169" i="2"/>
  <c r="T169" i="2"/>
  <c r="P186" i="2"/>
  <c r="T186" i="2"/>
  <c r="P203" i="2"/>
  <c r="T203" i="2"/>
  <c r="P214" i="2"/>
  <c r="T214" i="2"/>
  <c r="P240" i="2"/>
  <c r="T240" i="2"/>
  <c r="P254" i="2"/>
  <c r="R254" i="2"/>
  <c r="BK280" i="2"/>
  <c r="J280" i="2"/>
  <c r="J112" i="2"/>
  <c r="R280" i="2"/>
  <c r="R279" i="2"/>
  <c r="BK286" i="2"/>
  <c r="J286" i="2"/>
  <c r="J113" i="2"/>
  <c r="T286" i="2"/>
  <c r="BK296" i="2"/>
  <c r="J296" i="2"/>
  <c r="J115" i="2"/>
  <c r="R296" i="2"/>
  <c r="R295" i="2"/>
  <c r="BK307" i="2"/>
  <c r="J307" i="2"/>
  <c r="J117" i="2"/>
  <c r="P307" i="2"/>
  <c r="T307" i="2"/>
  <c r="T306" i="2"/>
  <c r="P320" i="2"/>
  <c r="BK326" i="2"/>
  <c r="J326" i="2"/>
  <c r="J119" i="2"/>
  <c r="R326" i="2"/>
  <c r="BK336" i="2"/>
  <c r="J336" i="2"/>
  <c r="J120" i="2"/>
  <c r="R336" i="2"/>
  <c r="BK345" i="2"/>
  <c r="J345" i="2"/>
  <c r="J121" i="2"/>
  <c r="R345" i="2"/>
  <c r="P349" i="2"/>
  <c r="T349" i="2"/>
  <c r="T348" i="2"/>
  <c r="P357" i="2"/>
  <c r="P348" i="2" s="1"/>
  <c r="R357" i="2"/>
  <c r="P363" i="2"/>
  <c r="T363" i="2"/>
  <c r="T362" i="2"/>
  <c r="P367" i="2"/>
  <c r="R367" i="2"/>
  <c r="P144" i="3"/>
  <c r="T144" i="3"/>
  <c r="P154" i="3"/>
  <c r="T154" i="3"/>
  <c r="P163" i="3"/>
  <c r="T163" i="3"/>
  <c r="BK179" i="3"/>
  <c r="J179" i="3"/>
  <c r="J108" i="3"/>
  <c r="R179" i="3"/>
  <c r="BK187" i="3"/>
  <c r="J187" i="3"/>
  <c r="J109" i="3"/>
  <c r="R187" i="3"/>
  <c r="P196" i="3"/>
  <c r="T196" i="3"/>
  <c r="T195" i="3"/>
  <c r="P202" i="3"/>
  <c r="R202" i="3"/>
  <c r="P208" i="3"/>
  <c r="T208" i="3"/>
  <c r="P214" i="3"/>
  <c r="T214" i="3"/>
  <c r="BK219" i="3"/>
  <c r="J219" i="3"/>
  <c r="J117" i="3"/>
  <c r="R219" i="3"/>
  <c r="BK223" i="3"/>
  <c r="J223" i="3"/>
  <c r="J118" i="3"/>
  <c r="R223" i="3"/>
  <c r="BK137" i="4"/>
  <c r="J137" i="4"/>
  <c r="J102" i="4"/>
  <c r="R137" i="4"/>
  <c r="R136" i="4"/>
  <c r="BK141" i="4"/>
  <c r="J141" i="4"/>
  <c r="J103" i="4"/>
  <c r="T141" i="4"/>
  <c r="R162" i="4"/>
  <c r="R161" i="4"/>
  <c r="BK174" i="4"/>
  <c r="J174" i="4"/>
  <c r="J108" i="4"/>
  <c r="R174" i="4"/>
  <c r="R160" i="4" s="1"/>
  <c r="BK177" i="4"/>
  <c r="J177" i="4"/>
  <c r="J109" i="4"/>
  <c r="T177" i="4"/>
  <c r="P138" i="5"/>
  <c r="T138" i="5"/>
  <c r="P149" i="5"/>
  <c r="T149" i="5"/>
  <c r="BK168" i="5"/>
  <c r="R168" i="5"/>
  <c r="R167" i="5"/>
  <c r="R166" i="5"/>
  <c r="BK174" i="5"/>
  <c r="BK167" i="5" s="1"/>
  <c r="J174" i="5"/>
  <c r="J109" i="5"/>
  <c r="P174" i="5"/>
  <c r="T174" i="5"/>
  <c r="P178" i="5"/>
  <c r="T178" i="5"/>
  <c r="BK186" i="5"/>
  <c r="J186" i="5"/>
  <c r="J112" i="5"/>
  <c r="T186" i="5"/>
  <c r="T185" i="5"/>
  <c r="BK131" i="6"/>
  <c r="J131" i="6"/>
  <c r="J100" i="6"/>
  <c r="R131" i="6"/>
  <c r="R130" i="6"/>
  <c r="P142" i="6"/>
  <c r="P141" i="6"/>
  <c r="T142" i="6"/>
  <c r="T141" i="6"/>
  <c r="P147" i="6"/>
  <c r="T147" i="6"/>
  <c r="P165" i="6"/>
  <c r="T165" i="6"/>
  <c r="P182" i="6"/>
  <c r="R182" i="6"/>
  <c r="BK131" i="7"/>
  <c r="J131" i="7"/>
  <c r="J102" i="7"/>
  <c r="R131" i="7"/>
  <c r="BK134" i="7"/>
  <c r="J134" i="7"/>
  <c r="J103" i="7"/>
  <c r="R134" i="7"/>
  <c r="BK141" i="7"/>
  <c r="J141" i="7"/>
  <c r="J104" i="7"/>
  <c r="T141" i="7"/>
  <c r="P133" i="8"/>
  <c r="P132" i="8"/>
  <c r="T133" i="8"/>
  <c r="T132" i="8"/>
  <c r="P138" i="8"/>
  <c r="T138" i="8"/>
  <c r="P193" i="8"/>
  <c r="P137" i="8" s="1"/>
  <c r="T193" i="8"/>
  <c r="T137" i="8" s="1"/>
  <c r="P206" i="8"/>
  <c r="T206" i="8"/>
  <c r="BK128" i="9"/>
  <c r="J128" i="9"/>
  <c r="J102" i="9"/>
  <c r="R128" i="9"/>
  <c r="R127" i="9"/>
  <c r="R126" i="9"/>
  <c r="P128" i="10"/>
  <c r="P125" i="10"/>
  <c r="P124" i="10"/>
  <c r="AU106" i="1"/>
  <c r="R128" i="10"/>
  <c r="BK142" i="10"/>
  <c r="J142" i="10"/>
  <c r="J101" i="10"/>
  <c r="R142" i="10"/>
  <c r="R125" i="10" s="1"/>
  <c r="BK153" i="10"/>
  <c r="J153" i="10"/>
  <c r="J104" i="10"/>
  <c r="R153" i="10"/>
  <c r="R152" i="10"/>
  <c r="BK130" i="11"/>
  <c r="J130" i="11"/>
  <c r="J98" i="11"/>
  <c r="R130" i="11"/>
  <c r="BK147" i="11"/>
  <c r="J147" i="11"/>
  <c r="J99" i="11"/>
  <c r="P147" i="11"/>
  <c r="T147" i="11"/>
  <c r="R151" i="11"/>
  <c r="T151" i="11"/>
  <c r="P156" i="11"/>
  <c r="T156" i="11"/>
  <c r="P165" i="11"/>
  <c r="T165" i="11"/>
  <c r="P170" i="11"/>
  <c r="T170" i="11"/>
  <c r="BK174" i="11"/>
  <c r="J174" i="11"/>
  <c r="J105" i="11"/>
  <c r="T174" i="11"/>
  <c r="T173" i="11"/>
  <c r="BK181" i="11"/>
  <c r="J181" i="11"/>
  <c r="J108" i="11"/>
  <c r="R181" i="11"/>
  <c r="R180" i="11"/>
  <c r="BK123" i="12"/>
  <c r="J123" i="12"/>
  <c r="J99" i="12"/>
  <c r="P123" i="12"/>
  <c r="R123" i="12"/>
  <c r="T123" i="12"/>
  <c r="BK132" i="12"/>
  <c r="J132" i="12"/>
  <c r="J100" i="12"/>
  <c r="P132" i="12"/>
  <c r="R132" i="12"/>
  <c r="T132" i="12"/>
  <c r="E138" i="2"/>
  <c r="BF164" i="2"/>
  <c r="J93" i="2"/>
  <c r="F149" i="2"/>
  <c r="BF156" i="2"/>
  <c r="BF159" i="2"/>
  <c r="BF166" i="2"/>
  <c r="BF168" i="2"/>
  <c r="BF155" i="2"/>
  <c r="BF160" i="2"/>
  <c r="BF165" i="2"/>
  <c r="BF167" i="2"/>
  <c r="BF170" i="2"/>
  <c r="BF171" i="2"/>
  <c r="BF175" i="2"/>
  <c r="BF176" i="2"/>
  <c r="BF177" i="2"/>
  <c r="BF178" i="2"/>
  <c r="BF179" i="2"/>
  <c r="BF182" i="2"/>
  <c r="BF187" i="2"/>
  <c r="BF191" i="2"/>
  <c r="BF197" i="2"/>
  <c r="BF198" i="2"/>
  <c r="BF200" i="2"/>
  <c r="BF205" i="2"/>
  <c r="BF207" i="2"/>
  <c r="BF208" i="2"/>
  <c r="BF209" i="2"/>
  <c r="BF211" i="2"/>
  <c r="BF212" i="2"/>
  <c r="BF213" i="2"/>
  <c r="BF216" i="2"/>
  <c r="BF219" i="2"/>
  <c r="BF221" i="2"/>
  <c r="BF223" i="2"/>
  <c r="BF224" i="2"/>
  <c r="BF227" i="2"/>
  <c r="BF229" i="2"/>
  <c r="BF230" i="2"/>
  <c r="BF231" i="2"/>
  <c r="BF232" i="2"/>
  <c r="BF233" i="2"/>
  <c r="BF236" i="2"/>
  <c r="BF237" i="2"/>
  <c r="BF241" i="2"/>
  <c r="BF242" i="2"/>
  <c r="BF244" i="2"/>
  <c r="BF245" i="2"/>
  <c r="BF248" i="2"/>
  <c r="BF249" i="2"/>
  <c r="BF251" i="2"/>
  <c r="BF256" i="2"/>
  <c r="BF257" i="2"/>
  <c r="BF258" i="2"/>
  <c r="BF259" i="2"/>
  <c r="BF260" i="2"/>
  <c r="BF266" i="2"/>
  <c r="BF267" i="2"/>
  <c r="BF269" i="2"/>
  <c r="BF270" i="2"/>
  <c r="BF271" i="2"/>
  <c r="BF273" i="2"/>
  <c r="BF277" i="2"/>
  <c r="BF281" i="2"/>
  <c r="BF287" i="2"/>
  <c r="BF288" i="2"/>
  <c r="BF289" i="2"/>
  <c r="BF290" i="2"/>
  <c r="BF291" i="2"/>
  <c r="BF292" i="2"/>
  <c r="BF297" i="2"/>
  <c r="BF298" i="2"/>
  <c r="BF299" i="2"/>
  <c r="BF300" i="2"/>
  <c r="BF301" i="2"/>
  <c r="BF304" i="2"/>
  <c r="BF308" i="2"/>
  <c r="BF310" i="2"/>
  <c r="BF313" i="2"/>
  <c r="BF317" i="2"/>
  <c r="BF318" i="2"/>
  <c r="BF319" i="2"/>
  <c r="BF321" i="2"/>
  <c r="BF324" i="2"/>
  <c r="BF327" i="2"/>
  <c r="BF328" i="2"/>
  <c r="BF329" i="2"/>
  <c r="BF332" i="2"/>
  <c r="BF333" i="2"/>
  <c r="BF334" i="2"/>
  <c r="BF335" i="2"/>
  <c r="BF337" i="2"/>
  <c r="BF340" i="2"/>
  <c r="BF346" i="2"/>
  <c r="BF353" i="2"/>
  <c r="BF356" i="2"/>
  <c r="BF358" i="2"/>
  <c r="BF365" i="2"/>
  <c r="BF368" i="2"/>
  <c r="BF372" i="2"/>
  <c r="BF374" i="2"/>
  <c r="BK276" i="2"/>
  <c r="J276" i="2"/>
  <c r="J109" i="2"/>
  <c r="E85" i="3"/>
  <c r="F96" i="3"/>
  <c r="J136" i="3"/>
  <c r="BF147" i="3"/>
  <c r="BF148" i="3"/>
  <c r="BF149" i="3"/>
  <c r="BF151" i="3"/>
  <c r="BF152" i="3"/>
  <c r="BF155" i="3"/>
  <c r="BF160" i="3"/>
  <c r="BF162" i="3"/>
  <c r="BF164" i="3"/>
  <c r="BF166" i="3"/>
  <c r="BF168" i="3"/>
  <c r="BF169" i="3"/>
  <c r="BF173" i="3"/>
  <c r="BF188" i="3"/>
  <c r="BF191" i="3"/>
  <c r="BF192" i="3"/>
  <c r="BF193" i="3"/>
  <c r="BF194" i="3"/>
  <c r="BF197" i="3"/>
  <c r="BF200" i="3"/>
  <c r="BF201" i="3"/>
  <c r="BF204" i="3"/>
  <c r="BF205" i="3"/>
  <c r="BF206" i="3"/>
  <c r="BF209" i="3"/>
  <c r="BF210" i="3"/>
  <c r="BF215" i="3"/>
  <c r="BF216" i="3"/>
  <c r="BF217" i="3"/>
  <c r="BF221" i="3"/>
  <c r="BK175" i="3"/>
  <c r="J175" i="3"/>
  <c r="J105" i="3"/>
  <c r="J93" i="4"/>
  <c r="BF142" i="4"/>
  <c r="BF144" i="4"/>
  <c r="BF145" i="4"/>
  <c r="BF146" i="4"/>
  <c r="BF147" i="4"/>
  <c r="BF149" i="4"/>
  <c r="BF150" i="4"/>
  <c r="BF151" i="4"/>
  <c r="BF152" i="4"/>
  <c r="BF159" i="4"/>
  <c r="BF163" i="4"/>
  <c r="BF165" i="4"/>
  <c r="BF166" i="4"/>
  <c r="BF167" i="4"/>
  <c r="BF169" i="4"/>
  <c r="BF170" i="4"/>
  <c r="BF171" i="4"/>
  <c r="BF175" i="4"/>
  <c r="BF176" i="4"/>
  <c r="BF178" i="4"/>
  <c r="BF179" i="4"/>
  <c r="BF180" i="4"/>
  <c r="BF181" i="4"/>
  <c r="BF187" i="4"/>
  <c r="BF190" i="4"/>
  <c r="BF191" i="4"/>
  <c r="BF192" i="4"/>
  <c r="BF194" i="4"/>
  <c r="BF195" i="4"/>
  <c r="BF196" i="4"/>
  <c r="BF200" i="4"/>
  <c r="BK158" i="4"/>
  <c r="J158" i="4"/>
  <c r="J104" i="4"/>
  <c r="E85" i="5"/>
  <c r="BF139" i="5"/>
  <c r="BF143" i="5"/>
  <c r="BF145" i="5"/>
  <c r="BF156" i="5"/>
  <c r="BF158" i="5"/>
  <c r="BF160" i="5"/>
  <c r="BF165" i="5"/>
  <c r="BF169" i="5"/>
  <c r="BF170" i="5"/>
  <c r="BF173" i="5"/>
  <c r="BF175" i="5"/>
  <c r="BF176" i="5"/>
  <c r="BF188" i="5"/>
  <c r="BF189" i="5"/>
  <c r="BK162" i="5"/>
  <c r="J162" i="5"/>
  <c r="J104" i="5"/>
  <c r="BK164" i="5"/>
  <c r="J164" i="5"/>
  <c r="J105" i="5"/>
  <c r="E117" i="6"/>
  <c r="BF133" i="6"/>
  <c r="BF134" i="6"/>
  <c r="BF135" i="6"/>
  <c r="BF143" i="6"/>
  <c r="BF144" i="6"/>
  <c r="BF152" i="6"/>
  <c r="BF154" i="6"/>
  <c r="BF157" i="6"/>
  <c r="BF158" i="6"/>
  <c r="BF160" i="6"/>
  <c r="BF161" i="6"/>
  <c r="BF162" i="6"/>
  <c r="BF166" i="6"/>
  <c r="BF167" i="6"/>
  <c r="BF171" i="6"/>
  <c r="BF172" i="6"/>
  <c r="BF174" i="6"/>
  <c r="BF175" i="6"/>
  <c r="BF176" i="6"/>
  <c r="BF177" i="6"/>
  <c r="BF179" i="6"/>
  <c r="BF181" i="6"/>
  <c r="BF183" i="6"/>
  <c r="BF187" i="6"/>
  <c r="BF192" i="6"/>
  <c r="BF194" i="6"/>
  <c r="BF199" i="6"/>
  <c r="BF203" i="6"/>
  <c r="BF204" i="6"/>
  <c r="BF206" i="6"/>
  <c r="BF208" i="6"/>
  <c r="BF209" i="6"/>
  <c r="BF210" i="6"/>
  <c r="BF212" i="6"/>
  <c r="BF213" i="6"/>
  <c r="BF214" i="6"/>
  <c r="BF215" i="6"/>
  <c r="E85" i="7"/>
  <c r="F94" i="7"/>
  <c r="BF129" i="7"/>
  <c r="BF132" i="7"/>
  <c r="BF133" i="7"/>
  <c r="BF138" i="7"/>
  <c r="BF139" i="7"/>
  <c r="BF144" i="7"/>
  <c r="J93" i="8"/>
  <c r="F96" i="8"/>
  <c r="E117" i="8"/>
  <c r="BF134" i="8"/>
  <c r="BF135" i="8"/>
  <c r="BF136" i="8"/>
  <c r="BF139" i="8"/>
  <c r="BF140" i="8"/>
  <c r="BF143" i="8"/>
  <c r="BF145" i="8"/>
  <c r="BF146" i="8"/>
  <c r="BF147" i="8"/>
  <c r="BF148" i="8"/>
  <c r="BF149" i="8"/>
  <c r="BF150" i="8"/>
  <c r="BF151" i="8"/>
  <c r="BF153" i="8"/>
  <c r="BF160" i="8"/>
  <c r="BF162" i="8"/>
  <c r="BF163" i="8"/>
  <c r="BF164" i="8"/>
  <c r="BF166" i="8"/>
  <c r="BF167" i="8"/>
  <c r="BF168" i="8"/>
  <c r="BF169" i="8"/>
  <c r="BF170" i="8"/>
  <c r="BF172" i="8"/>
  <c r="BF173" i="8"/>
  <c r="BF176" i="8"/>
  <c r="BF177" i="8"/>
  <c r="BF179" i="8"/>
  <c r="BF180" i="8"/>
  <c r="BF182" i="8"/>
  <c r="BF183" i="8"/>
  <c r="BF185" i="8"/>
  <c r="BF188" i="8"/>
  <c r="BF190" i="8"/>
  <c r="BF195" i="8"/>
  <c r="BF196" i="8"/>
  <c r="BF197" i="8"/>
  <c r="BF201" i="8"/>
  <c r="BF202" i="8"/>
  <c r="BF205" i="8"/>
  <c r="BF208" i="8"/>
  <c r="BF209" i="8"/>
  <c r="BF210" i="8"/>
  <c r="BK204" i="8"/>
  <c r="J204" i="8"/>
  <c r="J106" i="8"/>
  <c r="E85" i="9"/>
  <c r="BF131" i="9"/>
  <c r="BF132" i="9"/>
  <c r="BF134" i="9"/>
  <c r="BF135" i="9"/>
  <c r="BF137" i="9"/>
  <c r="BF138" i="9"/>
  <c r="BF139" i="9"/>
  <c r="BF141" i="9"/>
  <c r="BF143" i="9"/>
  <c r="BF144" i="9"/>
  <c r="BF145" i="9"/>
  <c r="BF146" i="9"/>
  <c r="BF147" i="9"/>
  <c r="BF149" i="9"/>
  <c r="BF152" i="9"/>
  <c r="BF153" i="9"/>
  <c r="BF154" i="9"/>
  <c r="BF156" i="9"/>
  <c r="BF158" i="9"/>
  <c r="BF159" i="9"/>
  <c r="BF160" i="9"/>
  <c r="BF165" i="9"/>
  <c r="BF167" i="9"/>
  <c r="BF168" i="9"/>
  <c r="BF169" i="9"/>
  <c r="BF172" i="9"/>
  <c r="F92" i="10"/>
  <c r="E114" i="10"/>
  <c r="BF129" i="10"/>
  <c r="BF130" i="10"/>
  <c r="BF131" i="10"/>
  <c r="BF139" i="10"/>
  <c r="BF141" i="10"/>
  <c r="BF145" i="10"/>
  <c r="BF146" i="10"/>
  <c r="BF147" i="10"/>
  <c r="BF148" i="10"/>
  <c r="BF149" i="10"/>
  <c r="BF154" i="10"/>
  <c r="J89" i="11"/>
  <c r="F92" i="11"/>
  <c r="BF131" i="11"/>
  <c r="BF132" i="11"/>
  <c r="BF133" i="11"/>
  <c r="BF135" i="11"/>
  <c r="BF136" i="11"/>
  <c r="BF138" i="11"/>
  <c r="BF139" i="11"/>
  <c r="BF140" i="11"/>
  <c r="BF142" i="11"/>
  <c r="BF143" i="11"/>
  <c r="BF144" i="11"/>
  <c r="BF148" i="11"/>
  <c r="BF149" i="11"/>
  <c r="BF150" i="11"/>
  <c r="BF152" i="11"/>
  <c r="BF153" i="11"/>
  <c r="BF154" i="11"/>
  <c r="BF155" i="11"/>
  <c r="BF157" i="11"/>
  <c r="BF160" i="11"/>
  <c r="BF161" i="11"/>
  <c r="BF164" i="11"/>
  <c r="BF166" i="11"/>
  <c r="BF167" i="11"/>
  <c r="BF169" i="11"/>
  <c r="BF171" i="11"/>
  <c r="BF176" i="11"/>
  <c r="BF177" i="11"/>
  <c r="BF179" i="11"/>
  <c r="BF182" i="11"/>
  <c r="BF183" i="11"/>
  <c r="J89" i="12"/>
  <c r="E110" i="12"/>
  <c r="F117" i="12"/>
  <c r="BF124" i="12"/>
  <c r="BF126" i="12"/>
  <c r="BF127" i="12"/>
  <c r="BF128" i="12"/>
  <c r="BF129" i="12"/>
  <c r="BF130" i="12"/>
  <c r="BF157" i="2"/>
  <c r="BF158" i="2"/>
  <c r="BF161" i="2"/>
  <c r="BF162" i="2"/>
  <c r="BF163" i="2"/>
  <c r="BF172" i="2"/>
  <c r="BF173" i="2"/>
  <c r="BF174" i="2"/>
  <c r="BF180" i="2"/>
  <c r="BF181" i="2"/>
  <c r="BF183" i="2"/>
  <c r="BF184" i="2"/>
  <c r="BF185" i="2"/>
  <c r="BF188" i="2"/>
  <c r="BF189" i="2"/>
  <c r="BF190" i="2"/>
  <c r="BF192" i="2"/>
  <c r="BF193" i="2"/>
  <c r="BF194" i="2"/>
  <c r="BF195" i="2"/>
  <c r="BF196" i="2"/>
  <c r="BF199" i="2"/>
  <c r="BF201" i="2"/>
  <c r="BF202" i="2"/>
  <c r="BF204" i="2"/>
  <c r="BF206" i="2"/>
  <c r="BF210" i="2"/>
  <c r="BF215" i="2"/>
  <c r="BF217" i="2"/>
  <c r="BF218" i="2"/>
  <c r="BF220" i="2"/>
  <c r="BF222" i="2"/>
  <c r="BF225" i="2"/>
  <c r="BF226" i="2"/>
  <c r="BF228" i="2"/>
  <c r="BF234" i="2"/>
  <c r="BF235" i="2"/>
  <c r="BF238" i="2"/>
  <c r="BF239" i="2"/>
  <c r="BF243" i="2"/>
  <c r="BF246" i="2"/>
  <c r="BF247" i="2"/>
  <c r="BF250" i="2"/>
  <c r="BF252" i="2"/>
  <c r="BF253" i="2"/>
  <c r="BF255" i="2"/>
  <c r="BF261" i="2"/>
  <c r="BF262" i="2"/>
  <c r="BF263" i="2"/>
  <c r="BF264" i="2"/>
  <c r="BF265" i="2"/>
  <c r="BF268" i="2"/>
  <c r="BF272" i="2"/>
  <c r="BF274" i="2"/>
  <c r="BF275" i="2"/>
  <c r="BF282" i="2"/>
  <c r="BF283" i="2"/>
  <c r="BF284" i="2"/>
  <c r="BF285" i="2"/>
  <c r="BF293" i="2"/>
  <c r="BF294" i="2"/>
  <c r="BF302" i="2"/>
  <c r="BF303" i="2"/>
  <c r="BF305" i="2"/>
  <c r="BF309" i="2"/>
  <c r="BF311" i="2"/>
  <c r="BF312" i="2"/>
  <c r="BF314" i="2"/>
  <c r="BF315" i="2"/>
  <c r="BF316" i="2"/>
  <c r="BF322" i="2"/>
  <c r="BF323" i="2"/>
  <c r="BF325" i="2"/>
  <c r="BF330" i="2"/>
  <c r="BF331" i="2"/>
  <c r="BF338" i="2"/>
  <c r="BF339" i="2"/>
  <c r="BF341" i="2"/>
  <c r="BF342" i="2"/>
  <c r="BF343" i="2"/>
  <c r="BF344" i="2"/>
  <c r="BF347" i="2"/>
  <c r="BF350" i="2"/>
  <c r="BF351" i="2"/>
  <c r="BF352" i="2"/>
  <c r="BF354" i="2"/>
  <c r="BF355" i="2"/>
  <c r="BF359" i="2"/>
  <c r="BF360" i="2"/>
  <c r="BF361" i="2"/>
  <c r="BF364" i="2"/>
  <c r="BF366" i="2"/>
  <c r="BF369" i="2"/>
  <c r="BF370" i="2"/>
  <c r="BF371" i="2"/>
  <c r="BK373" i="2"/>
  <c r="J373" i="2"/>
  <c r="J128" i="2"/>
  <c r="BF145" i="3"/>
  <c r="BF146" i="3"/>
  <c r="BF150" i="3"/>
  <c r="BF153" i="3"/>
  <c r="BF156" i="3"/>
  <c r="BF157" i="3"/>
  <c r="BF158" i="3"/>
  <c r="BF159" i="3"/>
  <c r="BF161" i="3"/>
  <c r="BF165" i="3"/>
  <c r="BF167" i="3"/>
  <c r="BF170" i="3"/>
  <c r="BF171" i="3"/>
  <c r="BF172" i="3"/>
  <c r="BF174" i="3"/>
  <c r="BF176" i="3"/>
  <c r="BF180" i="3"/>
  <c r="BF181" i="3"/>
  <c r="BF182" i="3"/>
  <c r="BF183" i="3"/>
  <c r="BF184" i="3"/>
  <c r="BF185" i="3"/>
  <c r="BF186" i="3"/>
  <c r="BF189" i="3"/>
  <c r="BF190" i="3"/>
  <c r="BF198" i="3"/>
  <c r="BF199" i="3"/>
  <c r="BF203" i="3"/>
  <c r="BF211" i="3"/>
  <c r="BF212" i="3"/>
  <c r="BF213" i="3"/>
  <c r="BF220" i="3"/>
  <c r="BF222" i="3"/>
  <c r="BF224" i="3"/>
  <c r="BF225" i="3"/>
  <c r="BF226" i="3"/>
  <c r="BF227" i="3"/>
  <c r="E85" i="4"/>
  <c r="F96" i="4"/>
  <c r="BF138" i="4"/>
  <c r="BF139" i="4"/>
  <c r="BF140" i="4"/>
  <c r="BF143" i="4"/>
  <c r="BF148" i="4"/>
  <c r="BF153" i="4"/>
  <c r="BF154" i="4"/>
  <c r="BF155" i="4"/>
  <c r="BF156" i="4"/>
  <c r="BF157" i="4"/>
  <c r="BF164" i="4"/>
  <c r="BF168" i="4"/>
  <c r="BF172" i="4"/>
  <c r="BF173" i="4"/>
  <c r="BF182" i="4"/>
  <c r="BF183" i="4"/>
  <c r="BF184" i="4"/>
  <c r="BF185" i="4"/>
  <c r="BF186" i="4"/>
  <c r="BF188" i="4"/>
  <c r="BF189" i="4"/>
  <c r="BF193" i="4"/>
  <c r="BF197" i="4"/>
  <c r="BK199" i="4"/>
  <c r="BK198" i="4"/>
  <c r="J198" i="4"/>
  <c r="J110" i="4"/>
  <c r="J93" i="5"/>
  <c r="F96" i="5"/>
  <c r="BF140" i="5"/>
  <c r="BF141" i="5"/>
  <c r="BF142" i="5"/>
  <c r="BF144" i="5"/>
  <c r="BF146" i="5"/>
  <c r="BF147" i="5"/>
  <c r="BF148" i="5"/>
  <c r="BF150" i="5"/>
  <c r="BF151" i="5"/>
  <c r="BF152" i="5"/>
  <c r="BF153" i="5"/>
  <c r="BF154" i="5"/>
  <c r="BF155" i="5"/>
  <c r="BF157" i="5"/>
  <c r="BF159" i="5"/>
  <c r="BF161" i="5"/>
  <c r="BF163" i="5"/>
  <c r="BF171" i="5"/>
  <c r="BF172" i="5"/>
  <c r="BF177" i="5"/>
  <c r="BF179" i="5"/>
  <c r="BF180" i="5"/>
  <c r="BF181" i="5"/>
  <c r="BF182" i="5"/>
  <c r="BF183" i="5"/>
  <c r="BF184" i="5"/>
  <c r="BF187" i="5"/>
  <c r="J91" i="6"/>
  <c r="F94" i="6"/>
  <c r="BF132" i="6"/>
  <c r="BF136" i="6"/>
  <c r="BF137" i="6"/>
  <c r="BF138" i="6"/>
  <c r="BF139" i="6"/>
  <c r="BF145" i="6"/>
  <c r="BF148" i="6"/>
  <c r="BF149" i="6"/>
  <c r="BF150" i="6"/>
  <c r="BF151" i="6"/>
  <c r="BF153" i="6"/>
  <c r="BF155" i="6"/>
  <c r="BF156" i="6"/>
  <c r="BF159" i="6"/>
  <c r="BF163" i="6"/>
  <c r="BF164" i="6"/>
  <c r="BF168" i="6"/>
  <c r="BF169" i="6"/>
  <c r="BF170" i="6"/>
  <c r="BF173" i="6"/>
  <c r="BF178" i="6"/>
  <c r="BF180" i="6"/>
  <c r="BF184" i="6"/>
  <c r="BF185" i="6"/>
  <c r="BF186" i="6"/>
  <c r="BF188" i="6"/>
  <c r="BF189" i="6"/>
  <c r="BF190" i="6"/>
  <c r="BF191" i="6"/>
  <c r="BF193" i="6"/>
  <c r="BF195" i="6"/>
  <c r="BF196" i="6"/>
  <c r="BF197" i="6"/>
  <c r="BF198" i="6"/>
  <c r="BF200" i="6"/>
  <c r="BF201" i="6"/>
  <c r="BF202" i="6"/>
  <c r="BF205" i="6"/>
  <c r="BF207" i="6"/>
  <c r="BF211" i="6"/>
  <c r="BF216" i="6"/>
  <c r="J91" i="7"/>
  <c r="BF135" i="7"/>
  <c r="BF136" i="7"/>
  <c r="BF137" i="7"/>
  <c r="BF140" i="7"/>
  <c r="BF142" i="7"/>
  <c r="BF143" i="7"/>
  <c r="BK128" i="7"/>
  <c r="BK127" i="7"/>
  <c r="BF141" i="8"/>
  <c r="BF142" i="8"/>
  <c r="BF144" i="8"/>
  <c r="BF152" i="8"/>
  <c r="BF154" i="8"/>
  <c r="BF155" i="8"/>
  <c r="BF156" i="8"/>
  <c r="BF157" i="8"/>
  <c r="BF158" i="8"/>
  <c r="BF159" i="8"/>
  <c r="BF161" i="8"/>
  <c r="BF165" i="8"/>
  <c r="BF171" i="8"/>
  <c r="BF174" i="8"/>
  <c r="BF175" i="8"/>
  <c r="BF178" i="8"/>
  <c r="BF181" i="8"/>
  <c r="BF184" i="8"/>
  <c r="BF186" i="8"/>
  <c r="BF187" i="8"/>
  <c r="BF189" i="8"/>
  <c r="BF191" i="8"/>
  <c r="BF192" i="8"/>
  <c r="BF194" i="8"/>
  <c r="BF198" i="8"/>
  <c r="BF199" i="8"/>
  <c r="BF200" i="8"/>
  <c r="BF203" i="8"/>
  <c r="BF207" i="8"/>
  <c r="J93" i="9"/>
  <c r="F96" i="9"/>
  <c r="BF129" i="9"/>
  <c r="BF130" i="9"/>
  <c r="BF133" i="9"/>
  <c r="BF136" i="9"/>
  <c r="BF140" i="9"/>
  <c r="BF142" i="9"/>
  <c r="BF148" i="9"/>
  <c r="BF150" i="9"/>
  <c r="BF151" i="9"/>
  <c r="BF155" i="9"/>
  <c r="BF157" i="9"/>
  <c r="BF161" i="9"/>
  <c r="BF162" i="9"/>
  <c r="BF163" i="9"/>
  <c r="BF164" i="9"/>
  <c r="BF166" i="9"/>
  <c r="BF170" i="9"/>
  <c r="BF171" i="9"/>
  <c r="J89" i="10"/>
  <c r="BF127" i="10"/>
  <c r="BF132" i="10"/>
  <c r="BF133" i="10"/>
  <c r="BF134" i="10"/>
  <c r="BF135" i="10"/>
  <c r="BF136" i="10"/>
  <c r="BF137" i="10"/>
  <c r="BF138" i="10"/>
  <c r="BF143" i="10"/>
  <c r="BF144" i="10"/>
  <c r="BF151" i="10"/>
  <c r="BF155" i="10"/>
  <c r="BK126" i="10"/>
  <c r="J126" i="10"/>
  <c r="J98" i="10"/>
  <c r="BK140" i="10"/>
  <c r="J140" i="10"/>
  <c r="J100" i="10"/>
  <c r="BK150" i="10"/>
  <c r="J150" i="10"/>
  <c r="J102" i="10"/>
  <c r="E85" i="11"/>
  <c r="BF134" i="11"/>
  <c r="BF137" i="11"/>
  <c r="BF141" i="11"/>
  <c r="BF145" i="11"/>
  <c r="BF146" i="11"/>
  <c r="BF158" i="11"/>
  <c r="BF159" i="11"/>
  <c r="BF162" i="11"/>
  <c r="BF163" i="11"/>
  <c r="BF168" i="11"/>
  <c r="BF172" i="11"/>
  <c r="BF175" i="11"/>
  <c r="BK178" i="11"/>
  <c r="J178" i="11"/>
  <c r="J106" i="11"/>
  <c r="BF125" i="12"/>
  <c r="BF131" i="12"/>
  <c r="BF133" i="12"/>
  <c r="BF134" i="12"/>
  <c r="BF135" i="12"/>
  <c r="BF136" i="12"/>
  <c r="BF137" i="12"/>
  <c r="BF138" i="12"/>
  <c r="F37" i="3"/>
  <c r="AZ98" i="1"/>
  <c r="F40" i="5"/>
  <c r="BC100" i="1"/>
  <c r="F37" i="6"/>
  <c r="BB101" i="1"/>
  <c r="F37" i="7"/>
  <c r="BB102" i="1"/>
  <c r="F40" i="9"/>
  <c r="BC105" i="1"/>
  <c r="F36" i="10"/>
  <c r="BC106" i="1"/>
  <c r="J33" i="11"/>
  <c r="AV107" i="1"/>
  <c r="F41" i="2"/>
  <c r="BD97" i="1"/>
  <c r="J37" i="3"/>
  <c r="AV98" i="1"/>
  <c r="F39" i="4"/>
  <c r="BB99" i="1"/>
  <c r="F41" i="5"/>
  <c r="BD100" i="1"/>
  <c r="F39" i="6"/>
  <c r="BD101" i="1"/>
  <c r="F38" i="7"/>
  <c r="BC102" i="1"/>
  <c r="F41" i="8"/>
  <c r="BD104" i="1"/>
  <c r="F35" i="11"/>
  <c r="BB107" i="1"/>
  <c r="F35" i="12"/>
  <c r="BB108" i="1"/>
  <c r="AS95" i="1"/>
  <c r="AS94" i="1"/>
  <c r="F40" i="2"/>
  <c r="BC97" i="1"/>
  <c r="F39" i="3"/>
  <c r="BB98" i="1"/>
  <c r="J35" i="7"/>
  <c r="AV102" i="1"/>
  <c r="F39" i="7"/>
  <c r="BD102" i="1"/>
  <c r="F40" i="8"/>
  <c r="BC104" i="1"/>
  <c r="F39" i="2"/>
  <c r="BB97" i="1"/>
  <c r="J37" i="4"/>
  <c r="AV99" i="1"/>
  <c r="F35" i="7"/>
  <c r="AZ102" i="1"/>
  <c r="J37" i="8"/>
  <c r="AV104" i="1"/>
  <c r="F41" i="9"/>
  <c r="BD105" i="1"/>
  <c r="F35" i="10"/>
  <c r="BB106" i="1"/>
  <c r="F37" i="11"/>
  <c r="BD107" i="1"/>
  <c r="J33" i="12"/>
  <c r="AV108" i="1"/>
  <c r="J37" i="2"/>
  <c r="AV97" i="1"/>
  <c r="F40" i="3"/>
  <c r="BC98" i="1"/>
  <c r="F37" i="5"/>
  <c r="AZ100" i="1"/>
  <c r="F35" i="6"/>
  <c r="AZ101" i="1"/>
  <c r="F36" i="12"/>
  <c r="BC108" i="1"/>
  <c r="F41" i="4"/>
  <c r="BD99" i="1"/>
  <c r="F39" i="5"/>
  <c r="BB100" i="1"/>
  <c r="F39" i="8"/>
  <c r="BB104" i="1"/>
  <c r="J37" i="9"/>
  <c r="AV105" i="1"/>
  <c r="F33" i="11"/>
  <c r="AZ107" i="1"/>
  <c r="F33" i="12"/>
  <c r="AZ108" i="1"/>
  <c r="F40" i="4"/>
  <c r="BC99" i="1"/>
  <c r="J37" i="5"/>
  <c r="AV100" i="1"/>
  <c r="F38" i="6"/>
  <c r="BC101" i="1"/>
  <c r="F39" i="9"/>
  <c r="BB105" i="1"/>
  <c r="J33" i="10"/>
  <c r="AV106" i="1"/>
  <c r="F36" i="11"/>
  <c r="BC107" i="1"/>
  <c r="F37" i="2"/>
  <c r="AZ97" i="1"/>
  <c r="F41" i="3"/>
  <c r="BD98" i="1"/>
  <c r="F37" i="4"/>
  <c r="AZ99" i="1"/>
  <c r="J35" i="6"/>
  <c r="AV101" i="1"/>
  <c r="F37" i="8"/>
  <c r="AZ104" i="1"/>
  <c r="F37" i="9"/>
  <c r="AZ105" i="1"/>
  <c r="F33" i="10"/>
  <c r="AZ106" i="1"/>
  <c r="F37" i="10"/>
  <c r="BD106" i="1"/>
  <c r="F37" i="12"/>
  <c r="BD108" i="1"/>
  <c r="R124" i="10" l="1"/>
  <c r="T124" i="10"/>
  <c r="T122" i="12"/>
  <c r="T121" i="12"/>
  <c r="T120" i="12"/>
  <c r="P131" i="8"/>
  <c r="AU104" i="1"/>
  <c r="R130" i="7"/>
  <c r="R126" i="7"/>
  <c r="T146" i="6"/>
  <c r="P137" i="5"/>
  <c r="P306" i="2"/>
  <c r="P153" i="2"/>
  <c r="R131" i="8"/>
  <c r="P218" i="3"/>
  <c r="BK207" i="3"/>
  <c r="J207" i="3"/>
  <c r="J113" i="3"/>
  <c r="R143" i="3"/>
  <c r="P279" i="2"/>
  <c r="R129" i="11"/>
  <c r="R128" i="11"/>
  <c r="T131" i="8"/>
  <c r="T140" i="6"/>
  <c r="P143" i="3"/>
  <c r="P362" i="2"/>
  <c r="T153" i="2"/>
  <c r="P129" i="11"/>
  <c r="P128" i="11"/>
  <c r="AU107" i="1"/>
  <c r="T160" i="4"/>
  <c r="T136" i="4"/>
  <c r="T135" i="4"/>
  <c r="R207" i="3"/>
  <c r="T178" i="3"/>
  <c r="P122" i="12"/>
  <c r="P121" i="12"/>
  <c r="P120" i="12"/>
  <c r="AU108" i="1"/>
  <c r="P146" i="6"/>
  <c r="P140" i="6"/>
  <c r="P129" i="6"/>
  <c r="AU101" i="1"/>
  <c r="T137" i="5"/>
  <c r="R135" i="4"/>
  <c r="R218" i="3"/>
  <c r="P207" i="3"/>
  <c r="T143" i="3"/>
  <c r="T129" i="11"/>
  <c r="T128" i="11"/>
  <c r="T129" i="6"/>
  <c r="P167" i="5"/>
  <c r="P166" i="5"/>
  <c r="R137" i="5"/>
  <c r="R136" i="5"/>
  <c r="BK137" i="5"/>
  <c r="P136" i="4"/>
  <c r="R195" i="3"/>
  <c r="P178" i="3"/>
  <c r="R362" i="2"/>
  <c r="R348" i="2"/>
  <c r="R306" i="2"/>
  <c r="R278" i="2"/>
  <c r="R122" i="12"/>
  <c r="R121" i="12"/>
  <c r="R120" i="12"/>
  <c r="T207" i="3"/>
  <c r="P195" i="3"/>
  <c r="R178" i="3"/>
  <c r="R177" i="3"/>
  <c r="T130" i="7"/>
  <c r="T126" i="7"/>
  <c r="P130" i="7"/>
  <c r="P126" i="7"/>
  <c r="AU102" i="1"/>
  <c r="R146" i="6"/>
  <c r="R140" i="6"/>
  <c r="R129" i="6"/>
  <c r="T167" i="5"/>
  <c r="T166" i="5"/>
  <c r="P160" i="4"/>
  <c r="T218" i="3"/>
  <c r="BK362" i="2"/>
  <c r="J362" i="2"/>
  <c r="J125" i="2"/>
  <c r="T279" i="2"/>
  <c r="T278" i="2"/>
  <c r="R153" i="2"/>
  <c r="BK279" i="2"/>
  <c r="J279" i="2"/>
  <c r="J111" i="2"/>
  <c r="BK295" i="2"/>
  <c r="J295" i="2"/>
  <c r="J114" i="2"/>
  <c r="BK306" i="2"/>
  <c r="J306" i="2"/>
  <c r="J116" i="2"/>
  <c r="J349" i="2"/>
  <c r="J123" i="2"/>
  <c r="J363" i="2"/>
  <c r="J126" i="2"/>
  <c r="BK143" i="3"/>
  <c r="J143" i="3"/>
  <c r="J101" i="3"/>
  <c r="BK195" i="3"/>
  <c r="J195" i="3"/>
  <c r="J110" i="3"/>
  <c r="J208" i="3"/>
  <c r="J114" i="3"/>
  <c r="J199" i="4"/>
  <c r="J111" i="4"/>
  <c r="J138" i="5"/>
  <c r="J102" i="5"/>
  <c r="J167" i="5"/>
  <c r="J107" i="5"/>
  <c r="J168" i="5"/>
  <c r="J108" i="5"/>
  <c r="BK185" i="5"/>
  <c r="J185" i="5"/>
  <c r="J111" i="5"/>
  <c r="BK141" i="6"/>
  <c r="J141" i="6"/>
  <c r="J102" i="6"/>
  <c r="BK146" i="6"/>
  <c r="J146" i="6"/>
  <c r="J104" i="6"/>
  <c r="J127" i="7"/>
  <c r="J99" i="7"/>
  <c r="J128" i="7"/>
  <c r="J100" i="7"/>
  <c r="BK130" i="7"/>
  <c r="J130" i="7"/>
  <c r="J101" i="7"/>
  <c r="J133" i="8"/>
  <c r="J102" i="8"/>
  <c r="BK137" i="8"/>
  <c r="J137" i="8"/>
  <c r="J103" i="8"/>
  <c r="BK125" i="10"/>
  <c r="J125" i="10"/>
  <c r="J97" i="10"/>
  <c r="BK152" i="10"/>
  <c r="J152" i="10"/>
  <c r="J103" i="10"/>
  <c r="BK129" i="11"/>
  <c r="J129" i="11"/>
  <c r="J97" i="11"/>
  <c r="BK180" i="11"/>
  <c r="J180" i="11"/>
  <c r="J107" i="11"/>
  <c r="BK153" i="2"/>
  <c r="J153" i="2"/>
  <c r="J101" i="2"/>
  <c r="BK178" i="3"/>
  <c r="J178" i="3"/>
  <c r="J107" i="3"/>
  <c r="BK218" i="3"/>
  <c r="J218" i="3"/>
  <c r="J116" i="3"/>
  <c r="BK136" i="4"/>
  <c r="BK161" i="4"/>
  <c r="J161" i="4"/>
  <c r="J106" i="4"/>
  <c r="BK130" i="6"/>
  <c r="BK127" i="9"/>
  <c r="J127" i="9"/>
  <c r="J101" i="9"/>
  <c r="BK173" i="11"/>
  <c r="J173" i="11"/>
  <c r="J104" i="11"/>
  <c r="BK122" i="12"/>
  <c r="J122" i="12"/>
  <c r="J98" i="12"/>
  <c r="AU103" i="1"/>
  <c r="AZ96" i="1"/>
  <c r="AV96" i="1"/>
  <c r="AZ103" i="1"/>
  <c r="AV103" i="1"/>
  <c r="F38" i="4"/>
  <c r="BA99" i="1"/>
  <c r="J38" i="5"/>
  <c r="AW100" i="1"/>
  <c r="AT100" i="1"/>
  <c r="J38" i="8"/>
  <c r="AW104" i="1"/>
  <c r="AT104" i="1"/>
  <c r="J34" i="11"/>
  <c r="AW107" i="1"/>
  <c r="AT107" i="1"/>
  <c r="J34" i="12"/>
  <c r="AW108" i="1"/>
  <c r="AT108" i="1"/>
  <c r="J38" i="3"/>
  <c r="AW98" i="1"/>
  <c r="AT98" i="1"/>
  <c r="F36" i="7"/>
  <c r="BA102" i="1"/>
  <c r="BD96" i="1"/>
  <c r="BB96" i="1"/>
  <c r="F38" i="3"/>
  <c r="BA98" i="1"/>
  <c r="F38" i="8"/>
  <c r="BA104" i="1"/>
  <c r="J34" i="10"/>
  <c r="AW106" i="1"/>
  <c r="AT106" i="1"/>
  <c r="F34" i="12"/>
  <c r="BA108" i="1"/>
  <c r="F38" i="2"/>
  <c r="BA97" i="1"/>
  <c r="F34" i="10"/>
  <c r="BA106" i="1"/>
  <c r="F34" i="11"/>
  <c r="BA107" i="1"/>
  <c r="BC103" i="1"/>
  <c r="AY103" i="1"/>
  <c r="BB103" i="1"/>
  <c r="AX103" i="1"/>
  <c r="J38" i="4"/>
  <c r="AW99" i="1"/>
  <c r="AT99" i="1"/>
  <c r="F36" i="6"/>
  <c r="BA101" i="1"/>
  <c r="F38" i="9"/>
  <c r="BA105" i="1"/>
  <c r="BD103" i="1"/>
  <c r="F38" i="5"/>
  <c r="BA100" i="1"/>
  <c r="J36" i="7"/>
  <c r="AW102" i="1"/>
  <c r="AT102" i="1"/>
  <c r="BC96" i="1"/>
  <c r="AY96" i="1"/>
  <c r="J38" i="2"/>
  <c r="AW97" i="1"/>
  <c r="AT97" i="1"/>
  <c r="J36" i="6"/>
  <c r="AW101" i="1"/>
  <c r="AT101" i="1"/>
  <c r="J38" i="9"/>
  <c r="AW105" i="1"/>
  <c r="AT105" i="1"/>
  <c r="R152" i="2" l="1"/>
  <c r="P135" i="4"/>
  <c r="AU99" i="1"/>
  <c r="R142" i="3"/>
  <c r="T136" i="5"/>
  <c r="T177" i="3"/>
  <c r="T142" i="3"/>
  <c r="T152" i="2"/>
  <c r="P136" i="5"/>
  <c r="AU100" i="1"/>
  <c r="P177" i="3"/>
  <c r="P142" i="3"/>
  <c r="AU98" i="1"/>
  <c r="P278" i="2"/>
  <c r="P152" i="2"/>
  <c r="AU97" i="1"/>
  <c r="BK126" i="7"/>
  <c r="J126" i="7"/>
  <c r="BK131" i="8"/>
  <c r="J131" i="8"/>
  <c r="J100" i="8"/>
  <c r="BK166" i="5"/>
  <c r="J166" i="5"/>
  <c r="J106" i="5"/>
  <c r="BK278" i="2"/>
  <c r="J278" i="2"/>
  <c r="J110" i="2"/>
  <c r="BK177" i="3"/>
  <c r="J177" i="3"/>
  <c r="J106" i="3"/>
  <c r="J136" i="4"/>
  <c r="J101" i="4"/>
  <c r="BK160" i="4"/>
  <c r="J160" i="4"/>
  <c r="J105" i="4"/>
  <c r="J137" i="5"/>
  <c r="J101" i="5"/>
  <c r="J130" i="6"/>
  <c r="J99" i="6"/>
  <c r="BK126" i="9"/>
  <c r="J126" i="9"/>
  <c r="J100" i="9"/>
  <c r="BK128" i="11"/>
  <c r="J128" i="11"/>
  <c r="J96" i="11"/>
  <c r="BK121" i="12"/>
  <c r="J121" i="12"/>
  <c r="J97" i="12"/>
  <c r="BK140" i="6"/>
  <c r="J140" i="6"/>
  <c r="J101" i="6"/>
  <c r="BK124" i="10"/>
  <c r="J124" i="10"/>
  <c r="J96" i="10"/>
  <c r="BD95" i="1"/>
  <c r="BD94" i="1"/>
  <c r="W33" i="1"/>
  <c r="BB95" i="1"/>
  <c r="AX95" i="1"/>
  <c r="J32" i="7"/>
  <c r="AG102" i="1"/>
  <c r="AN102" i="1"/>
  <c r="AX96" i="1"/>
  <c r="BA103" i="1"/>
  <c r="AW103" i="1"/>
  <c r="AT103" i="1"/>
  <c r="BC95" i="1"/>
  <c r="AY95" i="1"/>
  <c r="BA96" i="1"/>
  <c r="AW96" i="1"/>
  <c r="AT96" i="1"/>
  <c r="AZ95" i="1"/>
  <c r="AZ94" i="1"/>
  <c r="AV94" i="1"/>
  <c r="AK29" i="1"/>
  <c r="BK135" i="4" l="1"/>
  <c r="J135" i="4"/>
  <c r="J100" i="4"/>
  <c r="BK129" i="6"/>
  <c r="J129" i="6"/>
  <c r="BK142" i="3"/>
  <c r="J142" i="3"/>
  <c r="BK136" i="5"/>
  <c r="J136" i="5"/>
  <c r="J100" i="5"/>
  <c r="BK152" i="2"/>
  <c r="J152" i="2"/>
  <c r="J100" i="2"/>
  <c r="J98" i="7"/>
  <c r="J41" i="7"/>
  <c r="BK120" i="12"/>
  <c r="J120" i="12"/>
  <c r="J96" i="12"/>
  <c r="J34" i="3"/>
  <c r="AG98" i="1"/>
  <c r="AN98" i="1"/>
  <c r="BA95" i="1"/>
  <c r="BA94" i="1"/>
  <c r="W30" i="1"/>
  <c r="J30" i="10"/>
  <c r="AG106" i="1"/>
  <c r="AN106" i="1"/>
  <c r="AU96" i="1"/>
  <c r="AU95" i="1"/>
  <c r="AU94" i="1"/>
  <c r="J32" i="6"/>
  <c r="AG101" i="1"/>
  <c r="AN101" i="1"/>
  <c r="AV95" i="1"/>
  <c r="W29" i="1"/>
  <c r="BC94" i="1"/>
  <c r="W32" i="1"/>
  <c r="J34" i="9"/>
  <c r="AG105" i="1"/>
  <c r="AN105" i="1"/>
  <c r="BB94" i="1"/>
  <c r="W31" i="1"/>
  <c r="J30" i="11"/>
  <c r="AG107" i="1"/>
  <c r="AN107" i="1"/>
  <c r="J34" i="8"/>
  <c r="AG104" i="1"/>
  <c r="AN104" i="1"/>
  <c r="J100" i="3" l="1"/>
  <c r="J41" i="6"/>
  <c r="J98" i="6"/>
  <c r="J43" i="8"/>
  <c r="J39" i="10"/>
  <c r="J39" i="11"/>
  <c r="J43" i="3"/>
  <c r="J43" i="9"/>
  <c r="AG103" i="1"/>
  <c r="AN103" i="1"/>
  <c r="AX94" i="1"/>
  <c r="AW95" i="1"/>
  <c r="AT95" i="1"/>
  <c r="J34" i="4"/>
  <c r="AG99" i="1"/>
  <c r="AN99" i="1"/>
  <c r="J30" i="12"/>
  <c r="AG108" i="1"/>
  <c r="AN108" i="1"/>
  <c r="AW94" i="1"/>
  <c r="AK30" i="1"/>
  <c r="J34" i="5"/>
  <c r="AG100" i="1"/>
  <c r="AN100" i="1"/>
  <c r="AY94" i="1"/>
  <c r="J34" i="2"/>
  <c r="AG97" i="1"/>
  <c r="AN97" i="1"/>
  <c r="J43" i="2" l="1"/>
  <c r="J43" i="4"/>
  <c r="J39" i="12"/>
  <c r="J43" i="5"/>
  <c r="AT94" i="1"/>
  <c r="AG96" i="1"/>
  <c r="AN96" i="1"/>
  <c r="AG95" i="1" l="1"/>
  <c r="AN95" i="1"/>
  <c r="AG94" i="1" l="1"/>
  <c r="AK26" i="1"/>
  <c r="AK35" i="1"/>
  <c r="AN94" i="1" l="1"/>
</calcChain>
</file>

<file path=xl/sharedStrings.xml><?xml version="1.0" encoding="utf-8"?>
<sst xmlns="http://schemas.openxmlformats.org/spreadsheetml/2006/main" count="11439" uniqueCount="2207">
  <si>
    <t>Export Komplet</t>
  </si>
  <si>
    <t/>
  </si>
  <si>
    <t>2.0</t>
  </si>
  <si>
    <t>False</t>
  </si>
  <si>
    <t>{bf57720f-c7eb-4e99-8380-0da894aaa577}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</si>
  <si>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</si>
  <si>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</si>
  <si>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</si>
  <si>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</si>
  <si>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</si>
  <si>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</si>
  <si>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</si>
  <si>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304-1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</si>
  <si>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</si>
  <si>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</si>
  <si>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Koláre- prestavba RD, BARETTI, s. r. o - znížený</t>
  </si>
  <si>
    <t>JKSO:</t>
  </si>
  <si>
    <t>KS:</t>
  </si>
  <si>
    <t>Miesto:</t>
  </si>
  <si>
    <t>Koláre, parc.č. 58/2, 59/2, 59/3</t>
  </si>
  <si>
    <t>Dátum:</t>
  </si>
  <si>
    <t>19. 10. 2020</t>
  </si>
  <si>
    <t>Objednávateľ:</t>
  </si>
  <si>
    <t>IČO:</t>
  </si>
  <si>
    <t>45575029</t>
  </si>
  <si>
    <t>BARETTI, s. r. o., Slovenské Ďarmoty, č. 238</t>
  </si>
  <si>
    <t>IČ DPH:</t>
  </si>
  <si>
    <t>2023054044</t>
  </si>
  <si>
    <t>Zhotoviteľ:</t>
  </si>
  <si>
    <t>Vyplň údaj</t>
  </si>
  <si>
    <t>Projektant:</t>
  </si>
  <si>
    <t>50691881</t>
  </si>
  <si>
    <t>Sírius company s.r.o., Balog nad Ipľom</t>
  </si>
  <si>
    <t>2120423899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</si>
  <si>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</si>
  <si>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</si>
  <si>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</si>
  <si>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</si>
  <si>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</si>
  <si>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</si>
  <si>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</si>
  <si>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</si>
  <si>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</si>
  <si>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</si>
  <si>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</si>
  <si>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</si>
  <si>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</si>
  <si>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</si>
  <si>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</si>
  <si>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</si>
  <si>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</si>
  <si>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</si>
  <si>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</si>
  <si>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</si>
  <si>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</si>
  <si>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</si>
  <si>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</si>
  <si>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</si>
  <si>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</si>
  <si>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</si>
  <si>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</si>
  <si>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</si>
  <si>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</si>
  <si>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</si>
  <si>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</si>
  <si>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</si>
  <si>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</si>
  <si>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</si>
  <si>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</si>
  <si>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</si>
  <si>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</si>
  <si>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</si>
  <si>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</si>
  <si>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</si>
  <si>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</si>
  <si>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</si>
  <si>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</si>
  <si>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</si>
  <si>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</si>
  <si>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</si>
  <si>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</si>
  <si>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</si>
  <si>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 01</t>
  </si>
  <si>
    <t>RODINNÝ DOM</t>
  </si>
  <si>
    <t>STA</t>
  </si>
  <si>
    <t>1</t>
  </si>
  <si>
    <t>{0e25ab84-04a9-415a-95bc-21c55d4d1cc6}</t>
  </si>
  <si>
    <t>01</t>
  </si>
  <si>
    <t xml:space="preserve">Stavebná časť  </t>
  </si>
  <si>
    <t>Časť</t>
  </si>
  <si>
    <t>2</t>
  </si>
  <si>
    <t>{db4b3b52-61e7-4b3d-aff0-6b6e31f7f437}</t>
  </si>
  <si>
    <t>/</t>
  </si>
  <si>
    <t>A.</t>
  </si>
  <si>
    <t>Vybudovanie jednopodlažných prístavieb a dispozičné zmeny na prízemí</t>
  </si>
  <si>
    <t>3</t>
  </si>
  <si>
    <t>{88c9ebf5-212b-4ef1-ac5c-2a7228f575ae}</t>
  </si>
  <si>
    <t>B.</t>
  </si>
  <si>
    <t>Vybudovanie poschodia</t>
  </si>
  <si>
    <t>{c87f1005-a2e6-4374-98a5-5be2ff0e1ebf}</t>
  </si>
  <si>
    <t>C.</t>
  </si>
  <si>
    <t>Výmena pôvodných vonkajších a vnútorných otvorových konštrukcií a vytvorenie nových</t>
  </si>
  <si>
    <t>{41785222-cd6a-4518-8f4e-ce79128beec1}</t>
  </si>
  <si>
    <t>D.</t>
  </si>
  <si>
    <t>Vybudovanie prístrešku pre autá</t>
  </si>
  <si>
    <t>{c2659e05-905a-4277-8a53-11db04a2e94d}</t>
  </si>
  <si>
    <t>02</t>
  </si>
  <si>
    <t>Zdravotechnika</t>
  </si>
  <si>
    <t>{9ba905cf-ed9b-4e6d-8ea6-e47b9b9e0fe7}</t>
  </si>
  <si>
    <t>03</t>
  </si>
  <si>
    <t>Vykurovanie</t>
  </si>
  <si>
    <t>{14cb62c9-a1c4-481e-9d6b-f47296d75fb3}</t>
  </si>
  <si>
    <t>04</t>
  </si>
  <si>
    <t>Elektroinštalácia</t>
  </si>
  <si>
    <t>{98352384-d202-4f77-b051-f34f9719e7e6}</t>
  </si>
  <si>
    <t>a)</t>
  </si>
  <si>
    <t>Silnoprúd</t>
  </si>
  <si>
    <t>{de6e0a2a-5bf0-4c80-87ac-06df8d4157d2}</t>
  </si>
  <si>
    <t>b)</t>
  </si>
  <si>
    <t>Bleskozvod</t>
  </si>
  <si>
    <t>{38c259c7-11eb-4fe8-a4d2-4ec85fb96cb8}</t>
  </si>
  <si>
    <t>SO 02</t>
  </si>
  <si>
    <t>DOMÁCA KANALIZÁCIA A MONOLITICKÁ ŽUMPA</t>
  </si>
  <si>
    <t>{12140aca-bdab-4e93-a75f-9a05103303d0}</t>
  </si>
  <si>
    <t>SO 03</t>
  </si>
  <si>
    <t xml:space="preserve">DOMÁCI VODOVOD </t>
  </si>
  <si>
    <t>{66bc9999-8bfd-4cb2-86c9-06e49434812a}</t>
  </si>
  <si>
    <t>SO 04</t>
  </si>
  <si>
    <t>ELEKTRICKÁ PRÍPOJKA</t>
  </si>
  <si>
    <t>{24c4d377-393e-48cc-a5d7-e98bc44b31d0}</t>
  </si>
  <si>
    <t>KRYCÍ LIST ROZPOČTU</t>
  </si>
  <si>
    <t>Objekt:</t>
  </si>
  <si>
    <t>SO 01 - RODINNÝ DOM</t>
  </si>
  <si>
    <t>Časť:</t>
  </si>
  <si>
    <t xml:space="preserve">01 - Stavebná časť  </t>
  </si>
  <si>
    <t>Úroveň 3:</t>
  </si>
  <si>
    <t>A. - Vybudovanie jednopodlažných prístavieb a dispozičné zmeny na prízemí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</si>
  <si>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</si>
  <si>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</si>
  <si>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</si>
  <si>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</si>
  <si>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</si>
  <si>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</si>
  <si>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</si>
  <si>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</si>
  <si>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</si>
  <si>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</si>
  <si>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výplne</t>
  </si>
  <si>
    <t xml:space="preserve">    8 - Rúrové vedenie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</si>
  <si>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</si>
  <si>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</si>
  <si>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</si>
  <si>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71 - Izolácie</t>
  </si>
  <si>
    <t xml:space="preserve">      711 - Izolácie proti vode a vlhkosti </t>
  </si>
  <si>
    <t xml:space="preserve">      713 - Izolácie tepelné</t>
  </si>
  <si>
    <t xml:space="preserve">    72 - Zdravotno-technické inštalácie</t>
  </si>
  <si>
    <t xml:space="preserve">      721 - Zdravotechnika - základy</t>
  </si>
  <si>
    <t xml:space="preserve">    76 - Konštrukcie</t>
  </si>
  <si>
    <t xml:space="preserve">      762 - Konštrukcie tesárske</t>
  </si>
  <si>
    <t xml:space="preserve">      763 - Konštrukcie - drevostavby</t>
  </si>
  <si>
    <t xml:space="preserve">      764 - Konštrukcie klampiarske</t>
  </si>
  <si>
    <t xml:space="preserve">      765 - Konštrukcie - krytiny tvrdé</t>
  </si>
  <si>
    <t xml:space="preserve">      767 - Konštrukcie doplnkové kovové</t>
  </si>
  <si>
    <t xml:space="preserve">    77 - Podlahy</t>
  </si>
  <si>
    <t xml:space="preserve">      771 - Podlahy z dlaždíc</t>
  </si>
  <si>
    <t xml:space="preserve">      775 - Podlahy vlysové a parketové</t>
  </si>
  <si>
    <t xml:space="preserve">    78 - Dokončovacie práce</t>
  </si>
  <si>
    <t xml:space="preserve">      781 - Obklady</t>
  </si>
  <si>
    <t xml:space="preserve">      784 - Maľby</t>
  </si>
  <si>
    <t xml:space="preserve">      783 - Nátery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</si>
  <si>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</si>
  <si>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</si>
  <si>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</si>
  <si>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</si>
  <si>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</si>
  <si>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</si>
  <si>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</si>
  <si>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</si>
  <si>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</si>
  <si>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</si>
  <si>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</si>
  <si>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</si>
  <si>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</si>
  <si>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</si>
  <si>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</si>
  <si>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</si>
  <si>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</si>
  <si>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121101111.S</t>
  </si>
  <si>
    <t>Odstránenie ornice s vodor. premiestn. na hromady, so zložením na vzdialenosť do 100 m a do 100m3</t>
  </si>
  <si>
    <t>m3</t>
  </si>
  <si>
    <t>4</t>
  </si>
  <si>
    <t>794229046</t>
  </si>
  <si>
    <t>131201101.S</t>
  </si>
  <si>
    <t>Výkop nezapaženej jamy v hornine 3, do 100 m3</t>
  </si>
  <si>
    <t>-1973871026</t>
  </si>
  <si>
    <t>131201109.S</t>
  </si>
  <si>
    <t>Hĺbenie nezapažených jám a zárezov. Príplatok za lepivosť horniny 3</t>
  </si>
  <si>
    <t>-496191800</t>
  </si>
  <si>
    <t>132101201.S</t>
  </si>
  <si>
    <t>Výkop ryhy šírky 600-2000mm hor 1-2 do 100 m3</t>
  </si>
  <si>
    <t>-1767633132</t>
  </si>
  <si>
    <t>5</t>
  </si>
  <si>
    <t>132201101.S</t>
  </si>
  <si>
    <t>Výkop ryhy do šírky 600 mm v horn.3 do 100 m3</t>
  </si>
  <si>
    <t>-904451023</t>
  </si>
  <si>
    <t>6</t>
  </si>
  <si>
    <t>132201109.S</t>
  </si>
  <si>
    <t>Príplatok k cene za lepivosť pri hĺbení rýh šírky do 600 mm zapažených i nezapažených s urovnaním dna v hornine 3</t>
  </si>
  <si>
    <t>2014279649</t>
  </si>
  <si>
    <t>7</t>
  </si>
  <si>
    <t>132201209.S</t>
  </si>
  <si>
    <t>Príplatok k cenám za lepivosť pri hĺbení rýh š. nad 600 do 2 000 mm zapaž. i nezapažených, s urovnaním dna v hornine 3</t>
  </si>
  <si>
    <t>-796389029</t>
  </si>
  <si>
    <t>8</t>
  </si>
  <si>
    <t>162201101.S</t>
  </si>
  <si>
    <t>Vodorovné premiestnenie výkopku z horniny 1-4 do 20m</t>
  </si>
  <si>
    <t>597513104</t>
  </si>
  <si>
    <t>9</t>
  </si>
  <si>
    <t>162501122.S</t>
  </si>
  <si>
    <t>Vodorovné premiestnenie výkopku po spevnenej ceste z horniny tr.1-4, nad 100 do 1000 m3 na vzdialenosť do 3000 m</t>
  </si>
  <si>
    <t>-1591646599</t>
  </si>
  <si>
    <t>10</t>
  </si>
  <si>
    <t>162501123.S</t>
  </si>
  <si>
    <t>Vodorovné premiestnenie výkopku po spevnenej ceste z horniny tr.1-4, nad 100 do 1000 m3, príplatok k cene za každých ďalšich a začatých 1000 m</t>
  </si>
  <si>
    <t>646426213</t>
  </si>
  <si>
    <t>11</t>
  </si>
  <si>
    <t>167101102.S</t>
  </si>
  <si>
    <t>Nakladanie neuľahnutého výkopku z hornín tr.1-4 nad 100 do 1000 m3</t>
  </si>
  <si>
    <t>-1836442924</t>
  </si>
  <si>
    <t>12</t>
  </si>
  <si>
    <t>171201202.S</t>
  </si>
  <si>
    <t>Uloženie sypaniny na skládky nad 100 do 1000 m3</t>
  </si>
  <si>
    <t>-1537313918</t>
  </si>
  <si>
    <t>13</t>
  </si>
  <si>
    <t>171209002.S</t>
  </si>
  <si>
    <t>Poplatok za skladovanie - zemina a kamenivo (17 05) ostatné</t>
  </si>
  <si>
    <t>t</t>
  </si>
  <si>
    <t>377495417</t>
  </si>
  <si>
    <t>14</t>
  </si>
  <si>
    <t>182301123.S</t>
  </si>
  <si>
    <t>Rozprestretie ornice na svaho so sklonom nad 1:5, plocha do 500 m2, hr.nad 150 do 200 mm</t>
  </si>
  <si>
    <t>m2</t>
  </si>
  <si>
    <t>-912968297</t>
  </si>
  <si>
    <t>Zakladanie</t>
  </si>
  <si>
    <t>15</t>
  </si>
  <si>
    <t>271573001.S</t>
  </si>
  <si>
    <t>Násyp pod základové konštrukcie so zhutnením zo štrkopiesku fr.0-32 mm</t>
  </si>
  <si>
    <t>1693400594</t>
  </si>
  <si>
    <t>16</t>
  </si>
  <si>
    <t>273321312.S</t>
  </si>
  <si>
    <t>Betón základových dosiek, železový (bez výstuže), tr. C 20/25</t>
  </si>
  <si>
    <t>1336681267</t>
  </si>
  <si>
    <t>17</t>
  </si>
  <si>
    <t>273351217.S</t>
  </si>
  <si>
    <t>Debnenie stien základových dosiek, zhotovenie-tradičné</t>
  </si>
  <si>
    <t>-1170417739</t>
  </si>
  <si>
    <t>18</t>
  </si>
  <si>
    <t>273351218.S</t>
  </si>
  <si>
    <t>Debnenie stien základových dosiek, odstránenie-tradičné</t>
  </si>
  <si>
    <t>-501825453</t>
  </si>
  <si>
    <t>19</t>
  </si>
  <si>
    <t>273362422.S</t>
  </si>
  <si>
    <t>Výstuž základových dosiek zo zvár. sietí KARI, priemer drôtu 6/6 mm, veľkosť oka 150x150 mm</t>
  </si>
  <si>
    <t>-867348560</t>
  </si>
  <si>
    <t>274271302</t>
  </si>
  <si>
    <t>Murivo základových pásov (m3) PREMAC 50x25x25 s betónovou výplňou C 16/20 hr. 250 mm</t>
  </si>
  <si>
    <t>1031914557</t>
  </si>
  <si>
    <t>21</t>
  </si>
  <si>
    <t>274271303</t>
  </si>
  <si>
    <t>Murivo základových pásov (m3) PREMAC 50x30x25 s betónovou výplňou C 16/20 hr. 300 mm</t>
  </si>
  <si>
    <t>1026189380</t>
  </si>
  <si>
    <t>22</t>
  </si>
  <si>
    <t>274271304</t>
  </si>
  <si>
    <t>Murivo základových pásov (m3) PREMAC 50x40x25 s betónovou výplňou C 16/20 hr. 400 mm</t>
  </si>
  <si>
    <t>-1296391205</t>
  </si>
  <si>
    <t>23</t>
  </si>
  <si>
    <t>274321312.S</t>
  </si>
  <si>
    <t>Betón základových pásov, železový (bez výstuže), tr. C 20/25</t>
  </si>
  <si>
    <t>1098214633</t>
  </si>
  <si>
    <t>24</t>
  </si>
  <si>
    <t>274351217.S</t>
  </si>
  <si>
    <t>Debnenie stien základových pásov, zhotovenie-tradičné</t>
  </si>
  <si>
    <t>-1061583762</t>
  </si>
  <si>
    <t>25</t>
  </si>
  <si>
    <t>274351218.S</t>
  </si>
  <si>
    <t>Debnenie stien základových pásov, odstránenie-tradičné</t>
  </si>
  <si>
    <t>1184279188</t>
  </si>
  <si>
    <t>26</t>
  </si>
  <si>
    <t>274361821.S</t>
  </si>
  <si>
    <t>Výstuž základových pásov z ocele B500 (10505)</t>
  </si>
  <si>
    <t>-2021427441</t>
  </si>
  <si>
    <t>27</t>
  </si>
  <si>
    <t>274361825</t>
  </si>
  <si>
    <t>Výstuž pre murivo základových pásov PREMAC s betónovou výplňou z ocele 10505</t>
  </si>
  <si>
    <t>-670910923</t>
  </si>
  <si>
    <t>28</t>
  </si>
  <si>
    <t>274361826.S</t>
  </si>
  <si>
    <t>Výstuž základových pásov z betonárskej ocele B500 (10505), kontinuálne strmienky</t>
  </si>
  <si>
    <t>-534196219</t>
  </si>
  <si>
    <t>29</t>
  </si>
  <si>
    <t>273321312.S.1</t>
  </si>
  <si>
    <t>Betón spevnených plôch, železový (bez výstuže), tr. C 20/25</t>
  </si>
  <si>
    <t>2047921896</t>
  </si>
  <si>
    <t>30</t>
  </si>
  <si>
    <t>273362422.S.1</t>
  </si>
  <si>
    <t>Výstuž spevnených plôch zo zvár. sietí KARI, priemer drôtu 6/6 mm, veľkosť oka 150x150 mm</t>
  </si>
  <si>
    <t>-1626429774</t>
  </si>
  <si>
    <t>Zvislé a kompletné konštrukcie</t>
  </si>
  <si>
    <t>31</t>
  </si>
  <si>
    <t>310238411.S</t>
  </si>
  <si>
    <t>Zamurovanie otvoru s plochou nad 0.25 do 1 m2 v murive nadzákladného tehlami na maltu cementovú</t>
  </si>
  <si>
    <t>2033665719</t>
  </si>
  <si>
    <t>32</t>
  </si>
  <si>
    <t>311234562</t>
  </si>
  <si>
    <t>Murivo nosné (m3) z tehál pálených POROTHERM 30 Profi P 15 brúsených na pero a drážku, na maltu POROTHERM Profi (300x250x249)</t>
  </si>
  <si>
    <t>1145189673</t>
  </si>
  <si>
    <t>33</t>
  </si>
  <si>
    <t>311234573</t>
  </si>
  <si>
    <t>Murivo nosné (m3) z tehál pálených POROTHERM 25 Profi P 15 UNI brúsených na pero a drážku, na PUR penu DRYFIX extra (250x375x249)</t>
  </si>
  <si>
    <t>-770530233</t>
  </si>
  <si>
    <t>34</t>
  </si>
  <si>
    <t>311234640</t>
  </si>
  <si>
    <t>Murivo nosné (m3) z tehál pálených POROTHERM 50 EKO+ Profi P 8 brúsených na pero a drážku, na maltu POROTHERM Profi (500x250x249)</t>
  </si>
  <si>
    <t>-2142692225</t>
  </si>
  <si>
    <t>35</t>
  </si>
  <si>
    <t>313231126.S</t>
  </si>
  <si>
    <t>Murivo obkladové (m3) z tehál pálených plných rozmeru 290x140x65 mm, na maltu MC</t>
  </si>
  <si>
    <t>-1234352115</t>
  </si>
  <si>
    <t>36</t>
  </si>
  <si>
    <t>342242022</t>
  </si>
  <si>
    <t>Priečky z tehál pálených POROTHERM 14 P 8, na maltu POROTHERM MM 50 (140x500x238)</t>
  </si>
  <si>
    <t>-2130177936</t>
  </si>
  <si>
    <t>37</t>
  </si>
  <si>
    <t>342242022.1</t>
  </si>
  <si>
    <t>Murivo z tehál pálených POROTHERM 14 P 8, na maltu POROTHERM MM 50 (140x500x238)</t>
  </si>
  <si>
    <t>900944813</t>
  </si>
  <si>
    <t>38</t>
  </si>
  <si>
    <t>317162103</t>
  </si>
  <si>
    <t>Keramický predpätý preklad POROTHERM KPP 12, šírky 120 mm, výšky 65 mm, dĺžky 1500 mm</t>
  </si>
  <si>
    <t>ks</t>
  </si>
  <si>
    <t>1544835867</t>
  </si>
  <si>
    <t>39</t>
  </si>
  <si>
    <t>317321411.S</t>
  </si>
  <si>
    <t>Betón prekladov železový (bez výstuže) tr. C 25/30</t>
  </si>
  <si>
    <t>-335351254</t>
  </si>
  <si>
    <t>40</t>
  </si>
  <si>
    <t>317351107.S</t>
  </si>
  <si>
    <t>Debnenie prekladu  vrátane podpornej konštrukcie výšky do 4 m zhotovenie</t>
  </si>
  <si>
    <t>1447408442</t>
  </si>
  <si>
    <t>41</t>
  </si>
  <si>
    <t>317351108.S</t>
  </si>
  <si>
    <t>Debnenie prekladu  vrátane podpornej konštrukcie výšky do 4 m odstránenie</t>
  </si>
  <si>
    <t>74392823</t>
  </si>
  <si>
    <t>42</t>
  </si>
  <si>
    <t>317361821.S</t>
  </si>
  <si>
    <t>Výstuž prekladov z ocele B500 (10505)</t>
  </si>
  <si>
    <t>-1167158373</t>
  </si>
  <si>
    <t>43</t>
  </si>
  <si>
    <t>331321410.S</t>
  </si>
  <si>
    <t>Betón stĺpov a pilierov hranatých, ťahadiel, rámových stojok, vzpier, železový (bez výstuže) tr. C 25/30</t>
  </si>
  <si>
    <t>-1873058343</t>
  </si>
  <si>
    <t>44</t>
  </si>
  <si>
    <t>331351103.S</t>
  </si>
  <si>
    <t>Debnenie hranatých stĺpov prierezu pravouhlého štvoruholníka výšky do 4 m, zhotovenie-tradičné</t>
  </si>
  <si>
    <t>-1154177967</t>
  </si>
  <si>
    <t>45</t>
  </si>
  <si>
    <t>331351112.S</t>
  </si>
  <si>
    <t>Debnenie hranatých stĺpov prierezu päť a viacuholníka odstránenie-tradičné</t>
  </si>
  <si>
    <t>-959744624</t>
  </si>
  <si>
    <t>46</t>
  </si>
  <si>
    <t>332361821.S</t>
  </si>
  <si>
    <t>Výstuž stĺpov, pilierov, stojok oblých z bet. ocele B500 (10505)</t>
  </si>
  <si>
    <t>-914401815</t>
  </si>
  <si>
    <t>Vodorovné konštrukcie</t>
  </si>
  <si>
    <t>47</t>
  </si>
  <si>
    <t>411162600</t>
  </si>
  <si>
    <t>Strop POROTHERM z nosníkov KPSN dĺžky 6000 mm a stropných vložiek KSV 17/60, s podoprením a dobetónovaním medzi vložkami</t>
  </si>
  <si>
    <t>-1468550662</t>
  </si>
  <si>
    <t>48</t>
  </si>
  <si>
    <t>411321314.S</t>
  </si>
  <si>
    <t>Betón stropov doskových a trámových,  železový tr. C 20/25</t>
  </si>
  <si>
    <t>-1493286039</t>
  </si>
  <si>
    <t>49</t>
  </si>
  <si>
    <t>411362422.S</t>
  </si>
  <si>
    <t>Výstuž stropov doskových, trámových, vložkových, konzolových, balkónových, zo sietí KARI, priemer drôtu 6/6 mm, veľkosť oka 150x150 mm</t>
  </si>
  <si>
    <t>272363146</t>
  </si>
  <si>
    <t>50</t>
  </si>
  <si>
    <t>417278143</t>
  </si>
  <si>
    <t>Vencovka VT POROTHERM Profi 140x500x249 P 10</t>
  </si>
  <si>
    <t>m</t>
  </si>
  <si>
    <t>-914557259</t>
  </si>
  <si>
    <t>51</t>
  </si>
  <si>
    <t>430321414.S</t>
  </si>
  <si>
    <t>Schodiskové konštrukcie, betón železový tr. C 25/30</t>
  </si>
  <si>
    <t>-823289001</t>
  </si>
  <si>
    <t>52</t>
  </si>
  <si>
    <t>430361821.S</t>
  </si>
  <si>
    <t>Výstuž schodiskových konštrukcií z betonárskej ocele B500 (10505)</t>
  </si>
  <si>
    <t>1774871683</t>
  </si>
  <si>
    <t>53</t>
  </si>
  <si>
    <t>430362021.S</t>
  </si>
  <si>
    <t>Výstuž schodiskových konštrukcií zo zváraných sietí z drôtov typu KARI</t>
  </si>
  <si>
    <t>-920099875</t>
  </si>
  <si>
    <t>54</t>
  </si>
  <si>
    <t>431351125.S</t>
  </si>
  <si>
    <t>Debnenie do 4 m výšky - podest a podstupňových dosiek pôdorysne krivočiarych zhotovenie</t>
  </si>
  <si>
    <t>1393899129</t>
  </si>
  <si>
    <t>55</t>
  </si>
  <si>
    <t>431351126.S</t>
  </si>
  <si>
    <t>Debnenie do 4 m výšky - podest a podstupňových dosiek pôdorysne krivočiarych odstránenie</t>
  </si>
  <si>
    <t>2020542790</t>
  </si>
  <si>
    <t>56</t>
  </si>
  <si>
    <t>431351128.S</t>
  </si>
  <si>
    <t>Príplatok za podpornú konštrukciu podest a podstupňových dosiek výšky nad 4 do 6 m zhotovenie</t>
  </si>
  <si>
    <t>-912339627</t>
  </si>
  <si>
    <t>Úpravy povrchov, podlahy, výplne</t>
  </si>
  <si>
    <t>57</t>
  </si>
  <si>
    <t>M</t>
  </si>
  <si>
    <t>5538311200</t>
  </si>
  <si>
    <t>Soklový profil, hliníkový SL16 pre 16 cm fasádne izolačné dosky, dĺžka 200 cm (alt. Profil spodný soklový ALU, hr. 1,0 mm, U 180 mm, PROFI)</t>
  </si>
  <si>
    <t>-1792982472</t>
  </si>
  <si>
    <t>58</t>
  </si>
  <si>
    <t>283410002700</t>
  </si>
  <si>
    <t xml:space="preserve">Lišta nasadzovacia, plastový profil na soklový profil dĺ. 2500 mm, s odkvapovým nosom a integrovanou sklotextilnou mriežkou, </t>
  </si>
  <si>
    <t>-462382571</t>
  </si>
  <si>
    <t>59</t>
  </si>
  <si>
    <t>H26000037</t>
  </si>
  <si>
    <t>Profil parapetný LX-LPE, samolepiaci, s tesniacou páskou, dĺ. 2000 mm (30m/2m)</t>
  </si>
  <si>
    <t>1676405088</t>
  </si>
  <si>
    <t>60</t>
  </si>
  <si>
    <t>3406</t>
  </si>
  <si>
    <t>Rohová lišta PVC s delenou tkaninou LK-LPD PVC 2,5 m (94,6/2,5m)</t>
  </si>
  <si>
    <t>272371759</t>
  </si>
  <si>
    <t>61</t>
  </si>
  <si>
    <t>2303</t>
  </si>
  <si>
    <t>Rohová lišta s tkaninou, priznanou okapnicou VLT, dĺ. 2m PVC  100/100mm PVC  100/100mm (36m/2m)</t>
  </si>
  <si>
    <t>-536027256</t>
  </si>
  <si>
    <t>62</t>
  </si>
  <si>
    <t>6932012010</t>
  </si>
  <si>
    <t>Profil okenný a dverový APU profil 6 mm + tkanina - 2,5 m, č. 45072610 PCI</t>
  </si>
  <si>
    <t>1513526049</t>
  </si>
  <si>
    <t>63</t>
  </si>
  <si>
    <t>620991121</t>
  </si>
  <si>
    <t>Zakrývanie výplní vonkajších otvorov s rámami a zárubňami, zhotovené z lešenia akýmkoľvek spôsobom</t>
  </si>
  <si>
    <t>1596925324</t>
  </si>
  <si>
    <t>64</t>
  </si>
  <si>
    <t>2834105000</t>
  </si>
  <si>
    <t>Fólia zákrývacia LDPE, 0,007 mm, 4 x 5 m</t>
  </si>
  <si>
    <t>1763801206</t>
  </si>
  <si>
    <t>65</t>
  </si>
  <si>
    <t>610991112</t>
  </si>
  <si>
    <t>Odstránenie zakrývacej fólie z otvorov</t>
  </si>
  <si>
    <t>1861466845</t>
  </si>
  <si>
    <t>66</t>
  </si>
  <si>
    <t>611460361.S</t>
  </si>
  <si>
    <t>Vnútorná omietka stropov vápennocementová jednovrstvová, hr. 5 mm</t>
  </si>
  <si>
    <t>2100184290</t>
  </si>
  <si>
    <t>67</t>
  </si>
  <si>
    <t>611481119.S</t>
  </si>
  <si>
    <t>Potiahnutie vnútorných stropov sklotextílnou mriežkou s celoplošným prilepením</t>
  </si>
  <si>
    <t>-688049235</t>
  </si>
  <si>
    <t>68</t>
  </si>
  <si>
    <t>612421321.S</t>
  </si>
  <si>
    <t>Oprava vnútorných vápenných omietok stien, v množstve opravenej plochy nad 10 do 30 % hladkých</t>
  </si>
  <si>
    <t>1003419964</t>
  </si>
  <si>
    <t>69</t>
  </si>
  <si>
    <t>612460361.S</t>
  </si>
  <si>
    <t>Vnútorná omietka stien vápennocementová jednovrstvová, hr. 5 mm</t>
  </si>
  <si>
    <t>343149161</t>
  </si>
  <si>
    <t>70</t>
  </si>
  <si>
    <t>612481119.S</t>
  </si>
  <si>
    <t>Potiahnutie vnútorných stien sklotextílnou mriežkou s celoplošným prilepením</t>
  </si>
  <si>
    <t>827423694</t>
  </si>
  <si>
    <t>71</t>
  </si>
  <si>
    <t>622464232</t>
  </si>
  <si>
    <t>Vonkajšia omietka stien tenkovrstvová BAUMIT, silikónová, Baumit SilikonTop, škrabaná, hr. 2 mm</t>
  </si>
  <si>
    <t>-1538516135</t>
  </si>
  <si>
    <t>72</t>
  </si>
  <si>
    <t>622466116</t>
  </si>
  <si>
    <t>Príprava vonkajšieho podkladu stien BAUMIT, Univerzálny základ (Baumit UniPrimer)</t>
  </si>
  <si>
    <t>762109806</t>
  </si>
  <si>
    <t>73</t>
  </si>
  <si>
    <t>622481119.S</t>
  </si>
  <si>
    <t>Potiahnutie vonkajších stien sklotextílnou mriežkou s celoplošným prilepením</t>
  </si>
  <si>
    <t>1913194026</t>
  </si>
  <si>
    <t>74</t>
  </si>
  <si>
    <t>6252512315R</t>
  </si>
  <si>
    <t>Zatepľovací systém hr. 60 mm (biely EPS-F), montáž</t>
  </si>
  <si>
    <t>206529354</t>
  </si>
  <si>
    <t>75</t>
  </si>
  <si>
    <t>283720006300.S</t>
  </si>
  <si>
    <t>Doska EPS hr. 60 mm, pevnosť v tlaku 70 kPa, do spodnej vrstvy v dvojvrstvovej skladbe plochých striech</t>
  </si>
  <si>
    <t>-1269836496</t>
  </si>
  <si>
    <t>76</t>
  </si>
  <si>
    <t>632001011</t>
  </si>
  <si>
    <t>Zhotovenie separačnej fólie v podlahových vrstvách z PE</t>
  </si>
  <si>
    <t>264912583</t>
  </si>
  <si>
    <t>77</t>
  </si>
  <si>
    <t>5858151020</t>
  </si>
  <si>
    <t>Separačná fólia FE, šxl 1,3x100 m, na oddelenie poterov, PE, BAUMIT</t>
  </si>
  <si>
    <t>-2140323807</t>
  </si>
  <si>
    <t>78</t>
  </si>
  <si>
    <t>632001021</t>
  </si>
  <si>
    <t>Zhotovenie okrajovej dilatačnej pásky z PE</t>
  </si>
  <si>
    <t>436343222</t>
  </si>
  <si>
    <t>79</t>
  </si>
  <si>
    <t>2832300100</t>
  </si>
  <si>
    <t>Okrajová dilatačná páska PE RSS100/5 mm bez fólie na oddilatovanie poterov od stenových konštrukcií, BAUMIT</t>
  </si>
  <si>
    <t>-2024512189</t>
  </si>
  <si>
    <t>80</t>
  </si>
  <si>
    <t>632452218.S</t>
  </si>
  <si>
    <t>Cementový poter na podlahy, pevnosti v tlaku 20 MPa, hr. 45 mm</t>
  </si>
  <si>
    <t>-1087485042</t>
  </si>
  <si>
    <t>81</t>
  </si>
  <si>
    <t>632452201.R</t>
  </si>
  <si>
    <t xml:space="preserve">Brúsenie a leštenie betónu </t>
  </si>
  <si>
    <t>1521904932</t>
  </si>
  <si>
    <t>Rúrové vedenie</t>
  </si>
  <si>
    <t>82</t>
  </si>
  <si>
    <t>871151121</t>
  </si>
  <si>
    <t>Montáž potrubia z tlakových rúrok polyetylénových vonkajšieho priemeru 25 mm</t>
  </si>
  <si>
    <t>-1997453866</t>
  </si>
  <si>
    <t>83</t>
  </si>
  <si>
    <t>2860017810</t>
  </si>
  <si>
    <t>HDPE rúra PE100 rúra 25x1,8/100m PN10 (SDR17)-pre tlakový rozvod pitnej vody PIPELIFE</t>
  </si>
  <si>
    <t>-477941919</t>
  </si>
  <si>
    <t>84</t>
  </si>
  <si>
    <t>877266000</t>
  </si>
  <si>
    <t>Montáž kanalizačného PVC-U kolena DN 110</t>
  </si>
  <si>
    <t>1074446893</t>
  </si>
  <si>
    <t>85</t>
  </si>
  <si>
    <t>286520007700</t>
  </si>
  <si>
    <t>Koleno obojstranné RAUDRIL PVC DN 100x45°, REHAU</t>
  </si>
  <si>
    <t>-1889044081</t>
  </si>
  <si>
    <t>86</t>
  </si>
  <si>
    <t>286510003900</t>
  </si>
  <si>
    <t>Koleno PVC-U, DN 125x45° REHAU</t>
  </si>
  <si>
    <t>220966207</t>
  </si>
  <si>
    <t>87</t>
  </si>
  <si>
    <t>87727600R</t>
  </si>
  <si>
    <t>Montáž kanalizačnej PVC-U redukcie DN 125/90</t>
  </si>
  <si>
    <t>232686331</t>
  </si>
  <si>
    <t>88</t>
  </si>
  <si>
    <t>28651000792R</t>
  </si>
  <si>
    <t>Redukcia PVC-U, DN 125/90 REHAU</t>
  </si>
  <si>
    <t>-807527148</t>
  </si>
  <si>
    <t>89</t>
  </si>
  <si>
    <t>877276048</t>
  </si>
  <si>
    <t>Montáž kanalizačnej PVC-U redukcie DN 125/110</t>
  </si>
  <si>
    <t>-1265567849</t>
  </si>
  <si>
    <t>90</t>
  </si>
  <si>
    <t>28651000790R</t>
  </si>
  <si>
    <t>Redukcia PVC-U, DN 125/110 REHAU</t>
  </si>
  <si>
    <t>-390075654</t>
  </si>
  <si>
    <t>91</t>
  </si>
  <si>
    <t>877326052</t>
  </si>
  <si>
    <t>Montáž kanalizačnej PVC-U redukcie DN 160/125</t>
  </si>
  <si>
    <t>-587845133</t>
  </si>
  <si>
    <t>92</t>
  </si>
  <si>
    <t>28651000810R</t>
  </si>
  <si>
    <t>Redukcia PVC-U, DN 160/125 REHAU</t>
  </si>
  <si>
    <t>1624935139</t>
  </si>
  <si>
    <t>93</t>
  </si>
  <si>
    <t>892233111</t>
  </si>
  <si>
    <t>Preplach a dezinfekcia vodovodného potrubia DN 25</t>
  </si>
  <si>
    <t>-155339430</t>
  </si>
  <si>
    <t>94</t>
  </si>
  <si>
    <t>892241111</t>
  </si>
  <si>
    <t>Ostatné práce na rúrovom vedení, tlakové skúšky vodovodného potrubia DN do 80</t>
  </si>
  <si>
    <t>-1448446086</t>
  </si>
  <si>
    <t>Ostatné konštrukcie a práce-búranie</t>
  </si>
  <si>
    <t>95</t>
  </si>
  <si>
    <t>941941042</t>
  </si>
  <si>
    <t>Montáž lešenia ľahkého pracovného radového s podlahami šírky nad 1,00 do 1,20 m, výšky nad 10 do 30 m</t>
  </si>
  <si>
    <t>-706578286</t>
  </si>
  <si>
    <t>96</t>
  </si>
  <si>
    <t>941941292</t>
  </si>
  <si>
    <t>Príplatok za prvý a každý ďalší i začatý mesiac použitia lešenia ľahkého pracovného radového s podlahami šírky nad 1,00 do 1,20 m, v. nad 10 do 30 m</t>
  </si>
  <si>
    <t>1596051072</t>
  </si>
  <si>
    <t>97</t>
  </si>
  <si>
    <t>941941842</t>
  </si>
  <si>
    <t>Demontáž lešenia ľahkého pracovného radového s podlahami šírky nad 1,00 do 1,20 m, výšky nad 10 do 30 m</t>
  </si>
  <si>
    <t>1844731733</t>
  </si>
  <si>
    <t>98</t>
  </si>
  <si>
    <t xml:space="preserve">9449194-17
_x000D_
</t>
  </si>
  <si>
    <t>Ochrana vstupu OSB doskami 125x250cm - montáž</t>
  </si>
  <si>
    <t>1074564321</t>
  </si>
  <si>
    <t>99</t>
  </si>
  <si>
    <t>6072623600</t>
  </si>
  <si>
    <t>Doska OSB 3 Superfinish ECO nebrúsené hr. 10 mm, 2500x1250 mm</t>
  </si>
  <si>
    <t>1272894377</t>
  </si>
  <si>
    <t>100</t>
  </si>
  <si>
    <t xml:space="preserve">9449194-18
_x000D_
</t>
  </si>
  <si>
    <t>Ochrana vstupu OSB doskami  125x250cm - demontáž</t>
  </si>
  <si>
    <t>-117034597</t>
  </si>
  <si>
    <t>101</t>
  </si>
  <si>
    <t>944941103</t>
  </si>
  <si>
    <t>Ochranné zábradlie na lešeňových rúrkových konštrukciách dvojtyčové</t>
  </si>
  <si>
    <t>-1200589680</t>
  </si>
  <si>
    <t>102</t>
  </si>
  <si>
    <t>962031132.S</t>
  </si>
  <si>
    <t>Búranie priečok alebo vybúranie otvorov plochy nad 4 m2 z tehál pálených, plných alebo dutých hr. do 150 mm,  -0,19600t</t>
  </si>
  <si>
    <t>-1631613878</t>
  </si>
  <si>
    <t>103</t>
  </si>
  <si>
    <t>965042141</t>
  </si>
  <si>
    <t>Búranie podkladov pod dlažby, liatych dlažieb a mazanín,betón alebo liaty asfalt hr.do 100 mm, plochy nad 4 m2 -2,20000t</t>
  </si>
  <si>
    <t>956619900</t>
  </si>
  <si>
    <t>104</t>
  </si>
  <si>
    <t>965081712</t>
  </si>
  <si>
    <t>Búranie dlažieb, bez podklad. lôžka z xylolit., alebo keramických dlaždíc hr. do 10 mm,  -0,02000t</t>
  </si>
  <si>
    <t>247909380</t>
  </si>
  <si>
    <t>105</t>
  </si>
  <si>
    <t>971033641.S</t>
  </si>
  <si>
    <t>Vybúranie otvorov v murive tehl. plochy do 4 m2 hr. do 300 mm,  -1,87500t</t>
  </si>
  <si>
    <t>1389237951</t>
  </si>
  <si>
    <t>106</t>
  </si>
  <si>
    <t>978013141.S</t>
  </si>
  <si>
    <t>Otlčenie omietok stien vnútorných vápenných alebo vápennocementových v rozsahu do 30 %,  -0,01000t</t>
  </si>
  <si>
    <t>26822905</t>
  </si>
  <si>
    <t>107</t>
  </si>
  <si>
    <t>978059511.S</t>
  </si>
  <si>
    <t>Odsekanie a odobratie obkladov stien z obkladačiek vnútorných vrátane podkladovej omietky do 2 m2,  -0,06800t</t>
  </si>
  <si>
    <t>-1597797101</t>
  </si>
  <si>
    <t>108</t>
  </si>
  <si>
    <t>979011111</t>
  </si>
  <si>
    <t>Zvislá doprava sutiny a vybúraných hmôt za prvé podlažie nad alebo pod základným podlažím</t>
  </si>
  <si>
    <t>440279635</t>
  </si>
  <si>
    <t>109</t>
  </si>
  <si>
    <t>979081111</t>
  </si>
  <si>
    <t>Odvoz sutiny a vybúraných hmôt na skládku do 1 km</t>
  </si>
  <si>
    <t>1171561396</t>
  </si>
  <si>
    <t>110</t>
  </si>
  <si>
    <t>979081121</t>
  </si>
  <si>
    <t>Odvoz sutiny a vybúraných hmôt na skládku za každý ďalší 1 km</t>
  </si>
  <si>
    <t>1947558713</t>
  </si>
  <si>
    <t>111</t>
  </si>
  <si>
    <t>979082111</t>
  </si>
  <si>
    <t>Vnútrostavenisková doprava sutiny a vybúraných hmôt do 10 m</t>
  </si>
  <si>
    <t>1057017412</t>
  </si>
  <si>
    <t>112</t>
  </si>
  <si>
    <t>979082121</t>
  </si>
  <si>
    <t>Vnútrostavenisková doprava sutiny a vybúraných hmôt za každých ďalších 5 m</t>
  </si>
  <si>
    <t>2062052715</t>
  </si>
  <si>
    <t>113</t>
  </si>
  <si>
    <t>979087212</t>
  </si>
  <si>
    <t>Nakladanie na dopravné prostriedky pre vodorovnú dopravu sutiny</t>
  </si>
  <si>
    <t>38373479</t>
  </si>
  <si>
    <t>114</t>
  </si>
  <si>
    <t>979089612</t>
  </si>
  <si>
    <t>Poplatok za skladovanie - iné odpady zo stavieb a demolácií (17 09), ostatné</t>
  </si>
  <si>
    <t>-1253008722</t>
  </si>
  <si>
    <t>115</t>
  </si>
  <si>
    <t>979089715.S</t>
  </si>
  <si>
    <t>Prenájom kontajneru 16 m3</t>
  </si>
  <si>
    <t>-296360594</t>
  </si>
  <si>
    <t>Presun hmôt HSV</t>
  </si>
  <si>
    <t>116</t>
  </si>
  <si>
    <t>998011001.S</t>
  </si>
  <si>
    <t>Presun hmôt pre budovy (801, 803, 812), zvislá konštr. z tehál, tvárnic, z kovu výšky do 6 m</t>
  </si>
  <si>
    <t>1245894387</t>
  </si>
  <si>
    <t>PSV</t>
  </si>
  <si>
    <t>Práce a dodávky PSV</t>
  </si>
  <si>
    <t>Izolácie</t>
  </si>
  <si>
    <t>711</t>
  </si>
  <si>
    <t xml:space="preserve">Izolácie proti vode a vlhkosti </t>
  </si>
  <si>
    <t>117</t>
  </si>
  <si>
    <t>1116315000</t>
  </si>
  <si>
    <t>Lak asfaltový ALP-PENETRAL v sudoch</t>
  </si>
  <si>
    <t>-707670216</t>
  </si>
  <si>
    <t>118</t>
  </si>
  <si>
    <t>711112001.S</t>
  </si>
  <si>
    <t>Zhotovenie  izolácie proti zemnej vlhkosti zvislá penetračným náterom za studena</t>
  </si>
  <si>
    <t>-916771580</t>
  </si>
  <si>
    <t>119</t>
  </si>
  <si>
    <t>246170000900</t>
  </si>
  <si>
    <t>Lak asfaltový ALP-PENETRAL SN v sudoch</t>
  </si>
  <si>
    <t>-658732349</t>
  </si>
  <si>
    <t>120</t>
  </si>
  <si>
    <t>711141559.S</t>
  </si>
  <si>
    <t>Zhotovenie  izolácie proti zemnej vlhkosti a tlakovej vode vodorovná NAIP pritavením</t>
  </si>
  <si>
    <t>1213749384</t>
  </si>
  <si>
    <t>121</t>
  </si>
  <si>
    <t>628310001000</t>
  </si>
  <si>
    <t>Pás asfaltový HYDROBIT V 60 S 35 pre spodné vrstvy hydroizolačných systémov, ICOPAL</t>
  </si>
  <si>
    <t>1447574500</t>
  </si>
  <si>
    <t>713</t>
  </si>
  <si>
    <t>Izolácie tepelné</t>
  </si>
  <si>
    <t>122</t>
  </si>
  <si>
    <t>713111121.S</t>
  </si>
  <si>
    <t>Montáž tepelnej izolácie stropov rovných minerálnou vlnou, spodkom s úpravou viazacím drôtom</t>
  </si>
  <si>
    <t>11633643</t>
  </si>
  <si>
    <t>123</t>
  </si>
  <si>
    <t>7119</t>
  </si>
  <si>
    <t>Minerálna vlna NatuRoll Pro - 160mm - balenie 4,56 m2-dvojvrstvovo</t>
  </si>
  <si>
    <t>-805873183</t>
  </si>
  <si>
    <t>124</t>
  </si>
  <si>
    <t>713122131.S</t>
  </si>
  <si>
    <t>Montáž tepelnej izolácie podláh polystyrénom, kladeným do lepidla</t>
  </si>
  <si>
    <t>-1999190722</t>
  </si>
  <si>
    <t>125</t>
  </si>
  <si>
    <t>283750001000</t>
  </si>
  <si>
    <t>Doska XPS STYRODUR 2800 C hr. 100 mm, zateplenie podláh, ISOVER</t>
  </si>
  <si>
    <t>1151608911</t>
  </si>
  <si>
    <t>126</t>
  </si>
  <si>
    <t>283330001000</t>
  </si>
  <si>
    <t>Systémová doska z polystyrénu REHAU VARIONOVA 30-2, rozmer 1450x850 mm, hr. 50 mm</t>
  </si>
  <si>
    <t>813538729</t>
  </si>
  <si>
    <t>127</t>
  </si>
  <si>
    <t>713191121</t>
  </si>
  <si>
    <t>Montáž a prichytenie parozábrany - JUTAFOL N AL 170  Špeciál 170g/m2, spoje prelepené</t>
  </si>
  <si>
    <t>405679800</t>
  </si>
  <si>
    <t>128</t>
  </si>
  <si>
    <t>283290004400</t>
  </si>
  <si>
    <t>Parozábrana PO JUTAFOL N AL 170 SPECIAL, šxl 1,5x50 m, plošná hmotnosť 170 g/m2, s reflexnou hliníkovou vrstvou</t>
  </si>
  <si>
    <t>-291833698</t>
  </si>
  <si>
    <t>129</t>
  </si>
  <si>
    <t>998713101</t>
  </si>
  <si>
    <t>Presun hmôt pre izolácie tepelné v objektoch výšky do 6 m</t>
  </si>
  <si>
    <t>-711733486</t>
  </si>
  <si>
    <t>Zdravotno-technické inštalácie</t>
  </si>
  <si>
    <t>721</t>
  </si>
  <si>
    <t>Zdravotechnika - základy</t>
  </si>
  <si>
    <t>130</t>
  </si>
  <si>
    <t>721171109.S</t>
  </si>
  <si>
    <t>Potrubie z PVC - U odpadové ležaté hrdlové D 110 mm</t>
  </si>
  <si>
    <t>1902502933</t>
  </si>
  <si>
    <t>131</t>
  </si>
  <si>
    <t>721171110.S</t>
  </si>
  <si>
    <t>Potrubie z PVC - U odpadové ležaté hrdlové D 125 mm</t>
  </si>
  <si>
    <t>-246007337</t>
  </si>
  <si>
    <t>132</t>
  </si>
  <si>
    <t>721171112.S</t>
  </si>
  <si>
    <t>Potrubie z PVC - U odpadové ležaté hrdlové D 160 mm</t>
  </si>
  <si>
    <t>-1830280548</t>
  </si>
  <si>
    <t>133</t>
  </si>
  <si>
    <t>721172651</t>
  </si>
  <si>
    <t>Montáž redukcie odpadového potrubia RAUPIANO odhlučneného DN 50</t>
  </si>
  <si>
    <t>-201185255</t>
  </si>
  <si>
    <t>134</t>
  </si>
  <si>
    <t>286540088600</t>
  </si>
  <si>
    <t>Redukcia RAUPIANO Plus RAU-PP (minerálna výstuž) DN 110/50, odhlučnený systém domovej kanalizácie, REHAU</t>
  </si>
  <si>
    <t>1350349553</t>
  </si>
  <si>
    <t>135</t>
  </si>
  <si>
    <t>721172663</t>
  </si>
  <si>
    <t>Montáž redukcie odpadového potrubia RAUPIANO odhlučneného DN 125</t>
  </si>
  <si>
    <t>1337085108</t>
  </si>
  <si>
    <t>136</t>
  </si>
  <si>
    <t>286540088900</t>
  </si>
  <si>
    <t>Redukcia RAUPIANO Plus RAU-PP (minerálna výstuž) DN 125/110, odhlučnený systém domovej kanalizácie, REHAU</t>
  </si>
  <si>
    <t>1205350383</t>
  </si>
  <si>
    <t>137</t>
  </si>
  <si>
    <t>721172666</t>
  </si>
  <si>
    <t>Montáž redukcie odpadového potrubia RAUPIANO odhlučneného DN 160</t>
  </si>
  <si>
    <t>-1134593983</t>
  </si>
  <si>
    <t>138</t>
  </si>
  <si>
    <t>286540089100</t>
  </si>
  <si>
    <t>Redukcia RAUPIANO Plus RAU-PP (minerálna výstuž) DN 160/125, odhlučnený systém domovej kanalizácie, REHAU</t>
  </si>
  <si>
    <t>401633588</t>
  </si>
  <si>
    <t>Konštrukcie</t>
  </si>
  <si>
    <t>762</t>
  </si>
  <si>
    <t>Konštrukcie tesárske</t>
  </si>
  <si>
    <t>139</t>
  </si>
  <si>
    <t>762331811.S</t>
  </si>
  <si>
    <t>Demontáž konštrukcií krovov so sklonom do 60°, prierezovej plochy do 120 cm2, -0,00800 t</t>
  </si>
  <si>
    <t>-1773226465</t>
  </si>
  <si>
    <t>140</t>
  </si>
  <si>
    <t>762332120.SR</t>
  </si>
  <si>
    <t>Montáž konštrukcií krovov striech z reziva priemernej plochy 120 - 224 cm2</t>
  </si>
  <si>
    <t>-189102328</t>
  </si>
  <si>
    <t>141</t>
  </si>
  <si>
    <t>605120007100.S</t>
  </si>
  <si>
    <t>Hranoly zo smrekovca neopracované hranené akosť I dĺ. 4000-6500 mm, hr. 80 -100 mm, š. 120, 140, 180 mm</t>
  </si>
  <si>
    <t>-1407503157</t>
  </si>
  <si>
    <t>142</t>
  </si>
  <si>
    <t>762332130.S</t>
  </si>
  <si>
    <t>Montáž viazaných konštrukcií krovov striech z reziva priemernej plochy 224 - 288 cm2</t>
  </si>
  <si>
    <t>718841179</t>
  </si>
  <si>
    <t>143</t>
  </si>
  <si>
    <t>605120009500.S</t>
  </si>
  <si>
    <t>Hranoly zo smrekovca neopracované hranené akosť II dĺ. 4000-6500 mm, hr. 150 mm, š. 150, 160, 200 mm</t>
  </si>
  <si>
    <t>-2076952922</t>
  </si>
  <si>
    <t>144</t>
  </si>
  <si>
    <t>762332140.S</t>
  </si>
  <si>
    <t>Montáž viazaných konštrukcií krovov striech z reziva priemernej plochy 288 - 450 cm2</t>
  </si>
  <si>
    <t>1970074412</t>
  </si>
  <si>
    <t>145</t>
  </si>
  <si>
    <t>605120010400.S</t>
  </si>
  <si>
    <t>Hranoly zo smrekovca neopracované hranené akosť II dĺ. 4000-6500 mm, hr. 250 mm, š. 250 mm</t>
  </si>
  <si>
    <t>-1510221598</t>
  </si>
  <si>
    <t>146</t>
  </si>
  <si>
    <t>762342812.S</t>
  </si>
  <si>
    <t>Demontáž latovania striech so sklonom do 60° pri osovej vzdialenosti lát 0,22 - 0,50 m, -0,00500 t</t>
  </si>
  <si>
    <t>-1216268318</t>
  </si>
  <si>
    <t>147</t>
  </si>
  <si>
    <t>762341201.S</t>
  </si>
  <si>
    <t>Montáž latovania jednoduchých striech pre sklon do 60°</t>
  </si>
  <si>
    <t>1239549737</t>
  </si>
  <si>
    <t>148</t>
  </si>
  <si>
    <t>762341253.S</t>
  </si>
  <si>
    <t>Montáž kontralát pre sklon nad 35°</t>
  </si>
  <si>
    <t>-1126857091</t>
  </si>
  <si>
    <t>149</t>
  </si>
  <si>
    <t>605120002800.S</t>
  </si>
  <si>
    <t>Hranoly z mäkkého reziva neopracované nehranené akosť II, prierez 25-100 cm2</t>
  </si>
  <si>
    <t>-610105541</t>
  </si>
  <si>
    <t>150</t>
  </si>
  <si>
    <t>998762102</t>
  </si>
  <si>
    <t>Presun hmôt pre konštrukcie tesárske v objektoch výšky do 12 m</t>
  </si>
  <si>
    <t>-207644078</t>
  </si>
  <si>
    <t>763</t>
  </si>
  <si>
    <t>Konštrukcie - drevostavby</t>
  </si>
  <si>
    <t>151</t>
  </si>
  <si>
    <t>763133220</t>
  </si>
  <si>
    <t>SDK podhľad KNAUF D113, závesná dvojvrstvová kca v jednej rovine, profil CD a UD, dosky GKF hr. 15 mm</t>
  </si>
  <si>
    <t>1191579745</t>
  </si>
  <si>
    <t>152</t>
  </si>
  <si>
    <t>76375010R</t>
  </si>
  <si>
    <t xml:space="preserve">Montáž drevených podláh </t>
  </si>
  <si>
    <t>725869494</t>
  </si>
  <si>
    <t>153</t>
  </si>
  <si>
    <t>611980003900.S</t>
  </si>
  <si>
    <t>Drevená podlaha interiérová, hrúbka 13.5 mm</t>
  </si>
  <si>
    <t>1153249540</t>
  </si>
  <si>
    <t>154</t>
  </si>
  <si>
    <t>998763101</t>
  </si>
  <si>
    <t>Presun hmôt pre drevostavby v objektoch výšky do 12 m</t>
  </si>
  <si>
    <t>-462400004</t>
  </si>
  <si>
    <t>155</t>
  </si>
  <si>
    <t>998763301</t>
  </si>
  <si>
    <t>Presun hmôt pre sádrokartónové konštrukcie v objektoch výšky do 7 m</t>
  </si>
  <si>
    <t>-1655124392</t>
  </si>
  <si>
    <t>764</t>
  </si>
  <si>
    <t>Konštrukcie klampiarske</t>
  </si>
  <si>
    <t>156</t>
  </si>
  <si>
    <t>764751112R</t>
  </si>
  <si>
    <t>Odpadová rúra</t>
  </si>
  <si>
    <t>1726636122</t>
  </si>
  <si>
    <t>157</t>
  </si>
  <si>
    <t>764751122.S</t>
  </si>
  <si>
    <t>Spodný diel zvodovej rúry s lemom pozink farebný</t>
  </si>
  <si>
    <t>1974154889</t>
  </si>
  <si>
    <t>158</t>
  </si>
  <si>
    <t>764751132.S</t>
  </si>
  <si>
    <t>Koleno zvodovej rúry pozink farebný, priemer 100 mm</t>
  </si>
  <si>
    <t>-1639208799</t>
  </si>
  <si>
    <t>159</t>
  </si>
  <si>
    <t>764751142.S</t>
  </si>
  <si>
    <t>Koleno výtokové zvodovej rúry pozink farebný, priemer 100 mm</t>
  </si>
  <si>
    <t>1707339185</t>
  </si>
  <si>
    <t>160</t>
  </si>
  <si>
    <t>764751152.S</t>
  </si>
  <si>
    <t>Koleno odskokové zvodovej rúry pozink farebný, priemer 100 mm</t>
  </si>
  <si>
    <t>-1431423386</t>
  </si>
  <si>
    <t>161</t>
  </si>
  <si>
    <t>764751171.S</t>
  </si>
  <si>
    <t>Zachytávač nečistôt plastový vo farbe, priemer do 100 mm</t>
  </si>
  <si>
    <t>1228409770</t>
  </si>
  <si>
    <t>162</t>
  </si>
  <si>
    <t>764761111R</t>
  </si>
  <si>
    <t>Žľab pododkvapový rozmer 140 mm, vrátane čela, hákov, rohov, kútov KJG</t>
  </si>
  <si>
    <t>1032579560</t>
  </si>
  <si>
    <t>163</t>
  </si>
  <si>
    <t>764761235.S</t>
  </si>
  <si>
    <t>Kotlík žľabový štvorhranný pozink farebný, kruhový vývod, rozmer (r.š./D) 330/100 mm</t>
  </si>
  <si>
    <t>-422492928</t>
  </si>
  <si>
    <t>164</t>
  </si>
  <si>
    <t>998764101</t>
  </si>
  <si>
    <t>Presun hmôt pre konštrukcie klampiarske v objektoch výšky do 6 m</t>
  </si>
  <si>
    <t>-1224940927</t>
  </si>
  <si>
    <t>765</t>
  </si>
  <si>
    <t>Konštrukcie - krytiny tvrdé</t>
  </si>
  <si>
    <t>165</t>
  </si>
  <si>
    <t>765311810</t>
  </si>
  <si>
    <t>Demontáž škridlovej krytiny pálenej uloženej na sucho od 15 ks/m2, do sutiny, sklon strechy do 45°, -0,05t</t>
  </si>
  <si>
    <t>379297334</t>
  </si>
  <si>
    <t>166</t>
  </si>
  <si>
    <t>765331285R</t>
  </si>
  <si>
    <t>Montáž betónovej krytiny BENDERS, jednoduchých striech, sklon od 35° do 60°</t>
  </si>
  <si>
    <t>-737546431</t>
  </si>
  <si>
    <t>167</t>
  </si>
  <si>
    <t>59245000010R</t>
  </si>
  <si>
    <t>Krytina betónová BENDRES základná, spotreba 10 ks/m2</t>
  </si>
  <si>
    <t>-2034369613</t>
  </si>
  <si>
    <t>168</t>
  </si>
  <si>
    <t>765331493R</t>
  </si>
  <si>
    <t>Montáž hrebeňa BENDERS, sklon od 35° do 60°</t>
  </si>
  <si>
    <t>-723347771</t>
  </si>
  <si>
    <t>169</t>
  </si>
  <si>
    <t>28355000640R</t>
  </si>
  <si>
    <t>Pás vetrací hrebeňa  z PVC, dĺ. 1100 mm, spotreba 0,98 ks/m, BENDERS</t>
  </si>
  <si>
    <t>1223673069</t>
  </si>
  <si>
    <t>170</t>
  </si>
  <si>
    <t>592450002500</t>
  </si>
  <si>
    <t>Krytina betónová BENDERS hrebenáč + príchytka hrebenáča, spotreba 2,5 ks/m</t>
  </si>
  <si>
    <t>1133217351</t>
  </si>
  <si>
    <t>171</t>
  </si>
  <si>
    <t>765901063</t>
  </si>
  <si>
    <t>Strešná fólia DÖRKEN Delta Vent S Plus nad 35°, na krokvy</t>
  </si>
  <si>
    <t>-963783531</t>
  </si>
  <si>
    <t>172</t>
  </si>
  <si>
    <t>998765101</t>
  </si>
  <si>
    <t>Presun hmôt pre tvrdé krytiny v objektoch výšky do 6 m</t>
  </si>
  <si>
    <t>-229573139</t>
  </si>
  <si>
    <t>767</t>
  </si>
  <si>
    <t>Konštrukcie doplnkové kovové</t>
  </si>
  <si>
    <t>173</t>
  </si>
  <si>
    <t>767161220.S</t>
  </si>
  <si>
    <t>Montáž zábradlia rovného z rúrok na oceľovú konštrukciu, s hmotnosťou 1 m zábradlia do 30 kg</t>
  </si>
  <si>
    <t>-1901795252</t>
  </si>
  <si>
    <t>174</t>
  </si>
  <si>
    <t>201R</t>
  </si>
  <si>
    <t>Zábradlie ocľové  z rúrok na oceľovú konštrukciu</t>
  </si>
  <si>
    <t>1534523542</t>
  </si>
  <si>
    <t>Podlahy</t>
  </si>
  <si>
    <t>771</t>
  </si>
  <si>
    <t>Podlahy z dlaždíc</t>
  </si>
  <si>
    <t>175</t>
  </si>
  <si>
    <t>771411003.SR</t>
  </si>
  <si>
    <t>Montáž soklíkov z obkladačiek do malty veľ. 300 x 60 mm</t>
  </si>
  <si>
    <t>60728667</t>
  </si>
  <si>
    <t>176</t>
  </si>
  <si>
    <t>597640005900.R</t>
  </si>
  <si>
    <t>Sokel keramický, lxvxhr 300x60x10 mm</t>
  </si>
  <si>
    <t>1336714320</t>
  </si>
  <si>
    <t>177</t>
  </si>
  <si>
    <t>771575506.S</t>
  </si>
  <si>
    <t>Montáž podláh z dlaždíc keramických do tmelu veľ. 300 x 200 mm</t>
  </si>
  <si>
    <t>789822584</t>
  </si>
  <si>
    <t>178</t>
  </si>
  <si>
    <t>597740000400.S</t>
  </si>
  <si>
    <t>Dlaždice keramické s hladkým povrchom lxvxhr 300x200x10 mm</t>
  </si>
  <si>
    <t>1590378041</t>
  </si>
  <si>
    <t>179</t>
  </si>
  <si>
    <t>771575545.S</t>
  </si>
  <si>
    <t>Montáž podláh z dlaždíc keramických do tmelu veľ. 450 x 450 mm</t>
  </si>
  <si>
    <t>967393020</t>
  </si>
  <si>
    <t>180</t>
  </si>
  <si>
    <t>597740003600R</t>
  </si>
  <si>
    <t>Dlaždice keramické 445x445x10 mm - na spevnené plochy</t>
  </si>
  <si>
    <t>1749906837</t>
  </si>
  <si>
    <t>181</t>
  </si>
  <si>
    <t>998771101.S</t>
  </si>
  <si>
    <t>Presun hmôt pre podlahy z dlaždíc v objektoch výšky do 6m</t>
  </si>
  <si>
    <t>2010178178</t>
  </si>
  <si>
    <t>775</t>
  </si>
  <si>
    <t>Podlahy vlysové a parketové</t>
  </si>
  <si>
    <t>182</t>
  </si>
  <si>
    <t>775413110.S</t>
  </si>
  <si>
    <t>Montáž podlahových soklíkov alebo líšt obvodových pribíjaním</t>
  </si>
  <si>
    <t>1940437183</t>
  </si>
  <si>
    <t>183</t>
  </si>
  <si>
    <t>611990004200.S</t>
  </si>
  <si>
    <t>Lišta soklová drevená, vxš 30x18 mm</t>
  </si>
  <si>
    <t>2060766223</t>
  </si>
  <si>
    <t>184</t>
  </si>
  <si>
    <t>775521800.S</t>
  </si>
  <si>
    <t>Demontáž drevených podláh vlysových, mozaikových, parketových, pribíjaných, vrátane líšt -0,0150t</t>
  </si>
  <si>
    <t>-369268313</t>
  </si>
  <si>
    <t>185</t>
  </si>
  <si>
    <t>998775101.S</t>
  </si>
  <si>
    <t>Presun hmôt pre podlahy vlysové a parketové v objektoch výšky do 6 m</t>
  </si>
  <si>
    <t>29860367</t>
  </si>
  <si>
    <t>Dokončovacie práce</t>
  </si>
  <si>
    <t>781</t>
  </si>
  <si>
    <t>Obklady</t>
  </si>
  <si>
    <t>186</t>
  </si>
  <si>
    <t>781445017.S</t>
  </si>
  <si>
    <t>Montáž obkladov vnútor. stien z obkladačiek kladených do tmelu veľ. 300x200 mm</t>
  </si>
  <si>
    <t>-112435904</t>
  </si>
  <si>
    <t>187</t>
  </si>
  <si>
    <t>597640000700.S</t>
  </si>
  <si>
    <t>Obkladačky keramické glazované hladké lxv 300x200x14 mm</t>
  </si>
  <si>
    <t>-1744886104</t>
  </si>
  <si>
    <t>188</t>
  </si>
  <si>
    <t>998781101.S</t>
  </si>
  <si>
    <t>Presun hmôt pre obklady keramické v objektoch výšky do 6 m</t>
  </si>
  <si>
    <t>1829512568</t>
  </si>
  <si>
    <t>784</t>
  </si>
  <si>
    <t>Maľby</t>
  </si>
  <si>
    <t>189</t>
  </si>
  <si>
    <t>784410100</t>
  </si>
  <si>
    <t>Penetrovanie jednonásobné jemnozrnných podkladov výšky do 3,80 m</t>
  </si>
  <si>
    <t>-613693580</t>
  </si>
  <si>
    <t>190</t>
  </si>
  <si>
    <t>784452261</t>
  </si>
  <si>
    <t>Maľby z maliarskych zmesí Primalex, Farmal, ručne nanášané jednonásobné základné na podklad jemnozrnný  výšky do 3,80 m</t>
  </si>
  <si>
    <t>803131625</t>
  </si>
  <si>
    <t>191</t>
  </si>
  <si>
    <t>784452271</t>
  </si>
  <si>
    <t>Maľby z maliarskych zmesí Primalex, Farmal, ručne nanášané dvojnásobné základné na podklad jemnozrnný výšky do 3,80 m</t>
  </si>
  <si>
    <t>707662786</t>
  </si>
  <si>
    <t>192</t>
  </si>
  <si>
    <t>784481010</t>
  </si>
  <si>
    <t>Stierka stien na podklad jemnozrnný výšky do 3,80 m</t>
  </si>
  <si>
    <t>1553113554</t>
  </si>
  <si>
    <t>193</t>
  </si>
  <si>
    <t>784481110</t>
  </si>
  <si>
    <t>Stierka stropov na podklad jemnozrnný výšky do 3,80 m</t>
  </si>
  <si>
    <t>1212953087</t>
  </si>
  <si>
    <t>783</t>
  </si>
  <si>
    <t>Nátery</t>
  </si>
  <si>
    <t>194</t>
  </si>
  <si>
    <t>783782404</t>
  </si>
  <si>
    <t>Nátery tesárskych konštrukcií, povrchová impregnácia proti drevokaznému hmyzu, hubám a plesniam, jednonásobná</t>
  </si>
  <si>
    <t>507446465</t>
  </si>
  <si>
    <t>B. - Vybudovanie poschodia</t>
  </si>
  <si>
    <t xml:space="preserve">      712 - Izolácie striech</t>
  </si>
  <si>
    <t>-99576475</t>
  </si>
  <si>
    <t>1088155630</t>
  </si>
  <si>
    <t>317162101</t>
  </si>
  <si>
    <t>Keramický predpätý preklad POROTHERM KPP 12, šírky 120 mm, výšky 65 mm, dĺžky 1000 mm</t>
  </si>
  <si>
    <t>833725594</t>
  </si>
  <si>
    <t>317162102</t>
  </si>
  <si>
    <t>Keramický predpätý preklad POROTHERM KPP 12, šírky 120 mm, výšky 65 mm, dĺžky 1250 mm</t>
  </si>
  <si>
    <t>261373720</t>
  </si>
  <si>
    <t>856220422</t>
  </si>
  <si>
    <t>1050405662</t>
  </si>
  <si>
    <t>-69266863</t>
  </si>
  <si>
    <t>305900606</t>
  </si>
  <si>
    <t>-1704495221</t>
  </si>
  <si>
    <t>-14256360</t>
  </si>
  <si>
    <t>-221025911</t>
  </si>
  <si>
    <t>-149819151</t>
  </si>
  <si>
    <t>925915218</t>
  </si>
  <si>
    <t>417321414.S</t>
  </si>
  <si>
    <t>Betón stužujúcich pásov a vencov železový tr. C 20/25</t>
  </si>
  <si>
    <t>247704804</t>
  </si>
  <si>
    <t>417351115.S</t>
  </si>
  <si>
    <t>Debnenie bočníc stužujúcich pásov a vencov vrátane vzpier zhotovenie</t>
  </si>
  <si>
    <t>-823672117</t>
  </si>
  <si>
    <t>417351116.S</t>
  </si>
  <si>
    <t>Debnenie bočníc stužujúcich pásov a vencov vrátane vzpier odstránenie</t>
  </si>
  <si>
    <t>1055944796</t>
  </si>
  <si>
    <t>417361821.S</t>
  </si>
  <si>
    <t>Výstuž stužujúcich pásov a vencov z betonárskej ocele B500 (10505)</t>
  </si>
  <si>
    <t>-1057030488</t>
  </si>
  <si>
    <t>611460208.S</t>
  </si>
  <si>
    <t>Vnútorná omietka stropov vápenná štuková (jemná), hr. 5 mm</t>
  </si>
  <si>
    <t>1364436789</t>
  </si>
  <si>
    <t>1270013835</t>
  </si>
  <si>
    <t>612460208.S</t>
  </si>
  <si>
    <t>Vnútorná omietka stien vápenná štuková (jemná), hr. 5 mm</t>
  </si>
  <si>
    <t>9467165</t>
  </si>
  <si>
    <t>348049128</t>
  </si>
  <si>
    <t>-1925711709</t>
  </si>
  <si>
    <t>625251231</t>
  </si>
  <si>
    <t>Kontaktný zatepľovací systém hr. 60 mm BAUMIT OPEN - štandardné riešenie (biely EPS-F), skrutkovacie kotvy</t>
  </si>
  <si>
    <t>-363272466</t>
  </si>
  <si>
    <t>422623937</t>
  </si>
  <si>
    <t>1283855733</t>
  </si>
  <si>
    <t>-1846298897</t>
  </si>
  <si>
    <t>-1179490011</t>
  </si>
  <si>
    <t>1380470798</t>
  </si>
  <si>
    <t>-900492169</t>
  </si>
  <si>
    <t>712</t>
  </si>
  <si>
    <t>Izolácie striech</t>
  </si>
  <si>
    <t>712101211</t>
  </si>
  <si>
    <t>Vytvorenie prestupov v atikách pre bezpečnostné prepady s vonkajšou prierezovou plochou do 0,02 m2</t>
  </si>
  <si>
    <t>-1019908479</t>
  </si>
  <si>
    <t>712370070.S</t>
  </si>
  <si>
    <t>Zhotovenie povlakovej krytiny striech plochých do 10° PVC-P fóliou upevnenou prikotvením so zvarením spoju</t>
  </si>
  <si>
    <t>-1766245454</t>
  </si>
  <si>
    <t>283220002000</t>
  </si>
  <si>
    <t>Hydroizolačná fólia PVC-P FATRAFOL 810, hr. 1,5 mm, š. 1,3 m, izolácia plochých striech, farba sivá, FATRA IZOLFA</t>
  </si>
  <si>
    <t>772203405</t>
  </si>
  <si>
    <t>311970001500.S</t>
  </si>
  <si>
    <t>Vrut do dĺžky 150 mm na upevnenie do kombi dosiek</t>
  </si>
  <si>
    <t>-1336975258</t>
  </si>
  <si>
    <t>712990040.S</t>
  </si>
  <si>
    <t>Položenie geotextílie vodorovne alebo zvislo na strechy ploché do 10°</t>
  </si>
  <si>
    <t>-1971925332</t>
  </si>
  <si>
    <t>693110001200</t>
  </si>
  <si>
    <t>Geotextília polypropylénová Tatratex GTX N PP 300, šírka 1,75-3,5 m, dĺžka 90 m, hrúbka 2,7 mm, netkaná, MIVA</t>
  </si>
  <si>
    <t>1237358370</t>
  </si>
  <si>
    <t>998712102</t>
  </si>
  <si>
    <t>Presun hmôt pre izoláciu povlakovej krytiny v objektoch výšky nad 6 do 12 m</t>
  </si>
  <si>
    <t>772293196</t>
  </si>
  <si>
    <t>713142255.S</t>
  </si>
  <si>
    <t>Montáž tepelnej izolácie striech plochých do 10° polystyrénom, rozloženej v dvoch vrstvách, prikotvením</t>
  </si>
  <si>
    <t>-816843940</t>
  </si>
  <si>
    <t>283720009300.S</t>
  </si>
  <si>
    <t>Doska EPS hr. 160 mm, pevnosť v tlaku 150 kPa, na plochých striech</t>
  </si>
  <si>
    <t>842850582</t>
  </si>
  <si>
    <t>713144030.S</t>
  </si>
  <si>
    <t>Montáž tepelnej izolácie na atiku polystyrénom prikotvením</t>
  </si>
  <si>
    <t>-294503983</t>
  </si>
  <si>
    <t>2837650030</t>
  </si>
  <si>
    <t>Styrodur 2800 C extrudovaný polystyrén - XPS, hrúbka 50mm - zateplenie atík</t>
  </si>
  <si>
    <t>915015567</t>
  </si>
  <si>
    <t>-1961559041</t>
  </si>
  <si>
    <t>983450877</t>
  </si>
  <si>
    <t>998713102.S</t>
  </si>
  <si>
    <t>Presun hmôt pre izolácie tepelné v objektoch výšky nad 6 m do 12 m</t>
  </si>
  <si>
    <t>-160251308</t>
  </si>
  <si>
    <t>-1616167991</t>
  </si>
  <si>
    <t>-426416385</t>
  </si>
  <si>
    <t>1676673075</t>
  </si>
  <si>
    <t>-1329622339</t>
  </si>
  <si>
    <t>-2104263187</t>
  </si>
  <si>
    <t>764430540.S</t>
  </si>
  <si>
    <t>Oplechovanie muriva a atík z poplastovaného plechu, vrátane rohov r.š. 600 mm</t>
  </si>
  <si>
    <t>-1100418293</t>
  </si>
  <si>
    <t>Odpadová rúra hranatá D 100 mm KJG</t>
  </si>
  <si>
    <t>-1710122341</t>
  </si>
  <si>
    <t>5535035700R</t>
  </si>
  <si>
    <t>Zberný lievik k odtokovej rúre KJG</t>
  </si>
  <si>
    <t>2002382039</t>
  </si>
  <si>
    <t>998764102.S</t>
  </si>
  <si>
    <t>Presun hmôt pre konštrukcie klampiarske v objektoch výšky nad 6 do 12 m</t>
  </si>
  <si>
    <t>1604586112</t>
  </si>
  <si>
    <t>-472297765</t>
  </si>
  <si>
    <t>170447746</t>
  </si>
  <si>
    <t>-1923692860</t>
  </si>
  <si>
    <t>62261431</t>
  </si>
  <si>
    <t>1990199357</t>
  </si>
  <si>
    <t>633514457</t>
  </si>
  <si>
    <t>-696153716</t>
  </si>
  <si>
    <t>800854980</t>
  </si>
  <si>
    <t>-586003549</t>
  </si>
  <si>
    <t>-1959751224</t>
  </si>
  <si>
    <t>448064588</t>
  </si>
  <si>
    <t>1264676668</t>
  </si>
  <si>
    <t>242806556</t>
  </si>
  <si>
    <t>-2004344024</t>
  </si>
  <si>
    <t>-1186306071</t>
  </si>
  <si>
    <t>C. - Výmena pôvodných vonkajších a vnútorných otvorových konštrukcií a vytvorenie nových</t>
  </si>
  <si>
    <t xml:space="preserve">    6 - Úpravy povrchov, podlahy, osadenie</t>
  </si>
  <si>
    <t xml:space="preserve">      766 - Konštrukcie stolárske</t>
  </si>
  <si>
    <t xml:space="preserve">    764 - Konštrukcie klampiarske</t>
  </si>
  <si>
    <t xml:space="preserve">    767 - Konštrukcie doplnkové kovové</t>
  </si>
  <si>
    <t>Úpravy povrchov, podlahy, osadenie</t>
  </si>
  <si>
    <t>612425921.S</t>
  </si>
  <si>
    <t>Omietka vápenná vnútorného ostenia okenného alebo dverného hladká</t>
  </si>
  <si>
    <t>686855915</t>
  </si>
  <si>
    <t>648951411.S</t>
  </si>
  <si>
    <t>Osadenie parapetných dosiek drevených na akúkoľvek cementovú maltu, š. do 250 mm</t>
  </si>
  <si>
    <t>-591711181</t>
  </si>
  <si>
    <t>611550000200.S</t>
  </si>
  <si>
    <t>Parapetná doska vnútorná, šírka 250 mm, drevená</t>
  </si>
  <si>
    <t>-875821940</t>
  </si>
  <si>
    <t>968061112.S</t>
  </si>
  <si>
    <t>Vyvesenie dreveného okenného krídla do suti plochy do 1,5 m2, -0,01200t</t>
  </si>
  <si>
    <t>1517644217</t>
  </si>
  <si>
    <t>968061113.S</t>
  </si>
  <si>
    <t>Vyvesenie dreveného okenného krídla do suti plochy nad 1,5 m2, -0,01600t</t>
  </si>
  <si>
    <t>-1671275258</t>
  </si>
  <si>
    <t>968061115.S</t>
  </si>
  <si>
    <t>Demontáž okien drevených, 1 bm obvodu - 0,008t</t>
  </si>
  <si>
    <t>-2117048573</t>
  </si>
  <si>
    <t>968061116.S</t>
  </si>
  <si>
    <t>Demontáž dverí drevených vchodových, 1 bm obvodu - 0,012t</t>
  </si>
  <si>
    <t>-2019149273</t>
  </si>
  <si>
    <t>968061125.S</t>
  </si>
  <si>
    <t>Vyvesenie dreveného dverného krídla do suti plochy do 2 m2, -0,02400t</t>
  </si>
  <si>
    <t>566910846</t>
  </si>
  <si>
    <t>968061126.S</t>
  </si>
  <si>
    <t>Vyvesenie dreveného dverného krídla do suti plochy nad 2 m2, -0,02700t</t>
  </si>
  <si>
    <t>-1571050541</t>
  </si>
  <si>
    <t>968062455.S</t>
  </si>
  <si>
    <t>Vybúranie drevených dverových zárubní plochy do 2 m2,  -0,08800t</t>
  </si>
  <si>
    <t>212811056</t>
  </si>
  <si>
    <t>968062456.S</t>
  </si>
  <si>
    <t>Vybúranie drevených dverových zárubní plochy nad 2 m2,  -0,06700t</t>
  </si>
  <si>
    <t>-2078525455</t>
  </si>
  <si>
    <t>-1023739742</t>
  </si>
  <si>
    <t>979011121.S</t>
  </si>
  <si>
    <t>Zvislá doprava sutiny a vybúraných hmôt za každé ďalšie podlažie</t>
  </si>
  <si>
    <t>64917321</t>
  </si>
  <si>
    <t>1751310658</t>
  </si>
  <si>
    <t>-605761679</t>
  </si>
  <si>
    <t>-1169719702</t>
  </si>
  <si>
    <t>-510752769</t>
  </si>
  <si>
    <t>1528624674</t>
  </si>
  <si>
    <t>-1934670375</t>
  </si>
  <si>
    <t>999281111.S</t>
  </si>
  <si>
    <t>Presun hmôt pre opravy a údržbu objektov vrátane vonkajších plášťov výšky do 25 m</t>
  </si>
  <si>
    <t>1680218924</t>
  </si>
  <si>
    <t>766</t>
  </si>
  <si>
    <t>Konštrukcie stolárske</t>
  </si>
  <si>
    <t>766671004</t>
  </si>
  <si>
    <t>Montáž okna strešného VELUX, veľkosť okna 78x160 cm M 10 so zatepľovacou sadou, parozábranou a lemovaním, farba antracit</t>
  </si>
  <si>
    <t>-1179229296</t>
  </si>
  <si>
    <t>611310005900</t>
  </si>
  <si>
    <t>Strešné okno drevené kyvné VELUX GZL 1051B MK10, šxv 780x1600 mm s kľučkou</t>
  </si>
  <si>
    <t>1495260401</t>
  </si>
  <si>
    <t>611380003500</t>
  </si>
  <si>
    <t>Lemovanie hliníkové VELUX EDW MK10, šxv 780x1600 mm bez zatepľovacej sady, pre profilovanú strešnú krytinu do 120 mm</t>
  </si>
  <si>
    <t>-1476971074</t>
  </si>
  <si>
    <t>611380008800</t>
  </si>
  <si>
    <t>Manžeta z parotesnej fólie VELUX BBX MK10, šxv 780x1600 mm</t>
  </si>
  <si>
    <t>453285350</t>
  </si>
  <si>
    <t>766701111.S</t>
  </si>
  <si>
    <t>Montáž zárubní rámových pre dvere jednokrídlové</t>
  </si>
  <si>
    <t>-1359047957</t>
  </si>
  <si>
    <t>611810000100.S</t>
  </si>
  <si>
    <t>Zárubňa vnútorná rámová na mieru, dĺžka 600-900 mm, výška 1970-2700 mm, DTD doska, povrch fólia, pre dvere jednokrídlové</t>
  </si>
  <si>
    <t>924391639</t>
  </si>
  <si>
    <t>6116100036/D1</t>
  </si>
  <si>
    <t>Dvere drevené vnútorné jednokrídlové, plné, šxv 800x2550 mm,  so zárubňou 900x2600mm</t>
  </si>
  <si>
    <t>1935808492</t>
  </si>
  <si>
    <t>6116100036/D2</t>
  </si>
  <si>
    <t>Dvere drevené vnútorné jednokrídlové, plné, šxv 800x2642 mm,  so zárubňou 900x2692mm</t>
  </si>
  <si>
    <t>943683100</t>
  </si>
  <si>
    <t>6116100036/D3</t>
  </si>
  <si>
    <t>Dvere drevené vnútorné jednokrídlové, plné, šxv 800x2650mm,  so zárubňou 900x2700mm</t>
  </si>
  <si>
    <t>-296251664</t>
  </si>
  <si>
    <t>6116100036/D4</t>
  </si>
  <si>
    <t>Dvere drevené vnútorné jednokrídlové, plné, šxv 600x2642mm,  so zárubňou 700x2692mm</t>
  </si>
  <si>
    <t>2023551882</t>
  </si>
  <si>
    <t>998766102.S</t>
  </si>
  <si>
    <t>Presun hmot pre konštrukcie stolárske v objektoch výšky nad 6 do 12 m</t>
  </si>
  <si>
    <t>-1434481094</t>
  </si>
  <si>
    <t>764410350.S</t>
  </si>
  <si>
    <t>Oplechovanie parapetov z hliníkového Al plechu, vrátane rohov r.š. 330 mm</t>
  </si>
  <si>
    <t>638741373</t>
  </si>
  <si>
    <t>793431533</t>
  </si>
  <si>
    <t>767612100.S</t>
  </si>
  <si>
    <t>Montáž okien hliníkových s hydroizolačnými ISO páskami (exteriérová a interiérová)</t>
  </si>
  <si>
    <t>-519591732</t>
  </si>
  <si>
    <t>283290006100.S</t>
  </si>
  <si>
    <t>Tesniaca paropriepustná fólia polymér-flísová, š. 290 mm, dĺ. 30 m, pre tesnenie pripájacej škáry okenného rámu a muriva z exteriéru</t>
  </si>
  <si>
    <t>-750113364</t>
  </si>
  <si>
    <t>283290006200.S</t>
  </si>
  <si>
    <t>Tesniaca paronepriepustná fólia polymér-flísová, š. 70 mm, dĺ. 30 m, pre tesnenie pripájacej škáry okenného rámu a muriva z interiéru</t>
  </si>
  <si>
    <t>2031374556</t>
  </si>
  <si>
    <t>5534100086O1</t>
  </si>
  <si>
    <t>Okno hliníkové, jednokrídlové OS, vxš 750x750 mm izolačné trojsklo, farba antracit</t>
  </si>
  <si>
    <t>604857328</t>
  </si>
  <si>
    <t>5534100131O2</t>
  </si>
  <si>
    <t>Okno hliníkové trojkrídlové OS+O, vxš 2000x2400 mm izolačné trojsklo, farba antracit</t>
  </si>
  <si>
    <t>1668944598</t>
  </si>
  <si>
    <t>5534100129O3</t>
  </si>
  <si>
    <t>Okno hliníkové trojkrídlové OS+O, vxš 1000x3000 mm izolačné trojsklo, farba antracit</t>
  </si>
  <si>
    <t>-1425586089</t>
  </si>
  <si>
    <t>5534100130O4</t>
  </si>
  <si>
    <t>Okno hliníkové trojkrídlové OS+O, vxš 2000x2000 mm izolačné trojsklo, farba antracit</t>
  </si>
  <si>
    <t>-1066344494</t>
  </si>
  <si>
    <t>5534100138O5</t>
  </si>
  <si>
    <t>Okno hliníkové štvorkrídlové OS+O, vxš 3500x1925 mm izolačné trojsklo, farba antracit</t>
  </si>
  <si>
    <t>172284055</t>
  </si>
  <si>
    <t>5534100086O6</t>
  </si>
  <si>
    <t>Okno hliníkové, jednokrídlové OS, vxš 2000x400mm izolačné trojsklo, farba antracit</t>
  </si>
  <si>
    <t>-1797139522</t>
  </si>
  <si>
    <t>5534100086O7</t>
  </si>
  <si>
    <t>Okno hliníkové, jednokrídlové OS, vxš 2000x1700mm izolačné trojsklo, farba antracit</t>
  </si>
  <si>
    <t>1367910773</t>
  </si>
  <si>
    <t>5534100086O8</t>
  </si>
  <si>
    <t>Okno hliníkové, jednokrídlové OS, vxš 2000x1300mm izolačné trojsklo, farba antracit</t>
  </si>
  <si>
    <t>-1568436006</t>
  </si>
  <si>
    <t>55341001319O9</t>
  </si>
  <si>
    <t>Okno hliníkové dvojkrídlové OS+O, vxš 2000x4150mm izolačné trojsklo, farba antracit</t>
  </si>
  <si>
    <t>-1327493988</t>
  </si>
  <si>
    <t>553410008O10</t>
  </si>
  <si>
    <t>Okno hliníkové, jednokrídlové OS, vxš 750x3000mm izolačné trojsklo, farba antracit</t>
  </si>
  <si>
    <t>-1495718615</t>
  </si>
  <si>
    <t>5534100086ZS</t>
  </si>
  <si>
    <t>Zasklená stena s hliníkovým profilom atypická s dverami dvojkrídlovými 1526/2096 mm, bez prahu,  so zasklením izolačným trojsklom, s bezpečnostným pásom, s montážou, farba antracit</t>
  </si>
  <si>
    <t>1228083884</t>
  </si>
  <si>
    <t>767640010.S</t>
  </si>
  <si>
    <t>Montáž hliníkových dverí s hydroizolačnými ISO páskami (exteriérová a interiérová)</t>
  </si>
  <si>
    <t>-1848538413</t>
  </si>
  <si>
    <t>11841210</t>
  </si>
  <si>
    <t>553410037ND1</t>
  </si>
  <si>
    <t>Dvere hliníkové dvojkrídlové, vxš 2100x1900 mm, izolačné trojsklo, farba antracit</t>
  </si>
  <si>
    <t>-1255671545</t>
  </si>
  <si>
    <t>553410037ND3</t>
  </si>
  <si>
    <t>Dvere hliníkové dvojkrídlové+nadsvetlík, vxš 2650x2000 mm, izolačné trojsklo, farba antracit</t>
  </si>
  <si>
    <t>978225425</t>
  </si>
  <si>
    <t>553410037Nd2</t>
  </si>
  <si>
    <t>Dvere hliníkové dvojkrídlové, POSUV+2xFIX, vxš 2150x4000 mm, izolačné trojsklo, farba antracit</t>
  </si>
  <si>
    <t>1489130242</t>
  </si>
  <si>
    <t>998767102.S</t>
  </si>
  <si>
    <t>Presun hmôt pre kovové stavebné doplnkové konštrukcie v objektoch výšky nad 6 do 12 m</t>
  </si>
  <si>
    <t>-575414549</t>
  </si>
  <si>
    <t>784422911</t>
  </si>
  <si>
    <t xml:space="preserve">Oprava, maľba vápenná základná dvojnásobná, ručne nanášaná  na jemnozrnný podklad výšky do 3,80 m,  ostenia a nadpražia otvorov po výmene otvor. konštrukcií </t>
  </si>
  <si>
    <t>1587192517</t>
  </si>
  <si>
    <t>D. - Vybudovanie prístrešku pre autá</t>
  </si>
  <si>
    <t>-1260268855</t>
  </si>
  <si>
    <t>-194165359</t>
  </si>
  <si>
    <t>2002902354</t>
  </si>
  <si>
    <t>-85591980</t>
  </si>
  <si>
    <t>-131863728</t>
  </si>
  <si>
    <t>986858696</t>
  </si>
  <si>
    <t>1420366003</t>
  </si>
  <si>
    <t>-1802384650</t>
  </si>
  <si>
    <t>-219695366</t>
  </si>
  <si>
    <t>-1512379248</t>
  </si>
  <si>
    <t>710112025</t>
  </si>
  <si>
    <t>1296913551</t>
  </si>
  <si>
    <t>-434382096</t>
  </si>
  <si>
    <t>1552418481</t>
  </si>
  <si>
    <t>-832120481</t>
  </si>
  <si>
    <t>-1318057780</t>
  </si>
  <si>
    <t>1633618596</t>
  </si>
  <si>
    <t>1221374719</t>
  </si>
  <si>
    <t>-1229582609</t>
  </si>
  <si>
    <t>1363280598</t>
  </si>
  <si>
    <t>1570280911</t>
  </si>
  <si>
    <t>2141979585</t>
  </si>
  <si>
    <t>345225843</t>
  </si>
  <si>
    <t>2143123877</t>
  </si>
  <si>
    <t>762332120.S</t>
  </si>
  <si>
    <t>Montáž viazaných konštrukcií krovov striech z reziva priemernej plochy 120 - 224 cm2</t>
  </si>
  <si>
    <t>-1935235805</t>
  </si>
  <si>
    <t>Hranoly zo smrekovca neopracované hranené akosť I dĺ. 4000-6500 mm, hr. 80 -100 mm, š. 120, 140, 160,180 mm</t>
  </si>
  <si>
    <t>-2036178608</t>
  </si>
  <si>
    <t>762421306.S</t>
  </si>
  <si>
    <t>Obloženie stropov alebo strešných podhľadov z dosiek skrutkovaných na zraz hr. dosky 25 mm</t>
  </si>
  <si>
    <t>-1763178457</t>
  </si>
  <si>
    <t>607260000450</t>
  </si>
  <si>
    <t>Doska obloženia</t>
  </si>
  <si>
    <t>-692801066</t>
  </si>
  <si>
    <t>-1138307</t>
  </si>
  <si>
    <t>764172491.S</t>
  </si>
  <si>
    <t>Montáž krytiny z trapézového plechu, sklon do 30°</t>
  </si>
  <si>
    <t>1226591515</t>
  </si>
  <si>
    <t>14312</t>
  </si>
  <si>
    <t>T50 trapézový profil poplastovaný</t>
  </si>
  <si>
    <t>1389034763</t>
  </si>
  <si>
    <t>2033100237</t>
  </si>
  <si>
    <t>767995108.S</t>
  </si>
  <si>
    <t>Montáž ostatných atypických kovových stavebných doplnkových konštrukcií nad 500 kg</t>
  </si>
  <si>
    <t>kg</t>
  </si>
  <si>
    <t>531828724</t>
  </si>
  <si>
    <t>145740000100.S</t>
  </si>
  <si>
    <t>Profil oceľový 100x4 mm 2x ťahaný tenkostenný uzavretý štvorcový</t>
  </si>
  <si>
    <t>-1527283856</t>
  </si>
  <si>
    <t>134840000100R</t>
  </si>
  <si>
    <t>Tyč oceľová hrubá prierezu U  160 mm ozn. 10 000, podľa EN ISO S185</t>
  </si>
  <si>
    <t>-236067584</t>
  </si>
  <si>
    <t>133830000200.S</t>
  </si>
  <si>
    <t>Tyč oceľová stredná prierezu I  160 mm, ozn. 11 373, podľa EN ISO S235JRG1</t>
  </si>
  <si>
    <t>-43629444</t>
  </si>
  <si>
    <t>134830000100R</t>
  </si>
  <si>
    <t>Tyč oceľová prierezu I  400 mm, ozn. 11 373, podľa EN ISO S235JRG1</t>
  </si>
  <si>
    <t>575940788</t>
  </si>
  <si>
    <t>998767101.S</t>
  </si>
  <si>
    <t>Presun hmôt pre kovové stavebné doplnkové konštrukcie v objektoch výšky do 6 m</t>
  </si>
  <si>
    <t>301885698</t>
  </si>
  <si>
    <t>-1144903270</t>
  </si>
  <si>
    <t>-2044864685</t>
  </si>
  <si>
    <t>1183150506</t>
  </si>
  <si>
    <t>02 - Zdravotechnika</t>
  </si>
  <si>
    <t xml:space="preserve">      721 - Zdravotechnika - vnútorná kanalizácia</t>
  </si>
  <si>
    <t xml:space="preserve">      722 - Zdravotechnika - vnútorný vodovod</t>
  </si>
  <si>
    <t xml:space="preserve">      725 - Zdravotechnika - zariaďovacie predmety</t>
  </si>
  <si>
    <t>974031126</t>
  </si>
  <si>
    <t>Vysekanie rýh v akomkoľvek murive tehlovom na akúkoľvek maltu do hĺbky 30 mm a š. nad 150 mm,  -0,01300t</t>
  </si>
  <si>
    <t>-2112106155</t>
  </si>
  <si>
    <t>866889765</t>
  </si>
  <si>
    <t xml:space="preserve">Odvoz sutiny a vybúraných hmôt na skládku </t>
  </si>
  <si>
    <t>-783332240</t>
  </si>
  <si>
    <t>1650185361</t>
  </si>
  <si>
    <t>166156669</t>
  </si>
  <si>
    <t>1937336030</t>
  </si>
  <si>
    <t>964300908</t>
  </si>
  <si>
    <t>-27485038</t>
  </si>
  <si>
    <t>713482111.S</t>
  </si>
  <si>
    <t>Montáž trubíc z PE, hr.do 10 mm,vnút.priemer do 38 mm</t>
  </si>
  <si>
    <t>408459751</t>
  </si>
  <si>
    <t>283310000300</t>
  </si>
  <si>
    <t>Izolačná PE trubica TUBOLIT DG 18x5 mm (d potrubia x hr. izolácie), nenadrezaná, AZ FLEX</t>
  </si>
  <si>
    <t>930665956</t>
  </si>
  <si>
    <t>998713101.S</t>
  </si>
  <si>
    <t>-1623971679</t>
  </si>
  <si>
    <t>Zdravotechnika - vnútorná kanalizácia</t>
  </si>
  <si>
    <t>2861414675</t>
  </si>
  <si>
    <t>REHAU-Rúra s čistiacim otvorom RAUPIANO Plus  DN 110, k. č.121534-001</t>
  </si>
  <si>
    <t>-294408397</t>
  </si>
  <si>
    <t>721172403.S</t>
  </si>
  <si>
    <t>Montáž odhlučneného odpadového potrubia vodorovného DN 50</t>
  </si>
  <si>
    <t>1210444599</t>
  </si>
  <si>
    <t>721172424.S</t>
  </si>
  <si>
    <t>Montáž odhlučneného odpadového potrubia zvislého DN 50</t>
  </si>
  <si>
    <t>-1591152643</t>
  </si>
  <si>
    <t>286140042400.S</t>
  </si>
  <si>
    <t>Rúra PP odhlučnená D 50 mm dĺ. 1 m, tichý systém pre rozvod vnútorného odpadu</t>
  </si>
  <si>
    <t>1322085026</t>
  </si>
  <si>
    <t>721172593</t>
  </si>
  <si>
    <t>Montáž odpadového PP potrubia RAUPIANO odhlučneného DN 110</t>
  </si>
  <si>
    <t>708036</t>
  </si>
  <si>
    <t>721172430.S</t>
  </si>
  <si>
    <t>Montáž odhlučneného odpadového potrubia zvislého DN 110</t>
  </si>
  <si>
    <t>-481718936</t>
  </si>
  <si>
    <t>286140048800</t>
  </si>
  <si>
    <t>Rúra odpadová odhlučnená RAUPIANO Plus DN 110, dĺ. 1 m, materiál: RAU-PP (minerálna výstuž), REHAU</t>
  </si>
  <si>
    <t>-793958584</t>
  </si>
  <si>
    <t>721172606</t>
  </si>
  <si>
    <t>Montáž kolena odpadového potrubia RAUPIANO odhlučneného DN 50</t>
  </si>
  <si>
    <t>552111152</t>
  </si>
  <si>
    <t>286540065400</t>
  </si>
  <si>
    <t>Koleno RAUPIANO Plus RAU-PP (minerálna výstuž) DN 50, 15°, odhlučnený systém domovej kanalizácie, REHAU</t>
  </si>
  <si>
    <t>1845337250</t>
  </si>
  <si>
    <t>721172615</t>
  </si>
  <si>
    <t>Montáž kolena odpadového potrubia RAUPIANO odhlučneného DN 110</t>
  </si>
  <si>
    <t>1909348289</t>
  </si>
  <si>
    <t>286540066800</t>
  </si>
  <si>
    <t>Koleno RAUPIANO Plus RAU-PP (minerálna výstuž) DN 110, 15°, odhlučnený systém domovej kanalizácie, REHAU</t>
  </si>
  <si>
    <t>-2041970124</t>
  </si>
  <si>
    <t>721194105.S</t>
  </si>
  <si>
    <t>Zriadenie prípojky na potrubí vyvedenie a upevnenie odpadových výpustiek D 50 mm</t>
  </si>
  <si>
    <t>-128725791</t>
  </si>
  <si>
    <t>721194109.S</t>
  </si>
  <si>
    <t>Zriadenie prípojky na potrubí vyvedenie a upevnenie odpadových výpustiek D 110 mm</t>
  </si>
  <si>
    <t>-890665465</t>
  </si>
  <si>
    <t>721274103.S</t>
  </si>
  <si>
    <t>Ventilačná hlavica strešná plastová DN 100</t>
  </si>
  <si>
    <t>-1669312381</t>
  </si>
  <si>
    <t>5623123200</t>
  </si>
  <si>
    <t>Ružica strešná pre ventilačné potrubie HL 810.1 D 100 mm</t>
  </si>
  <si>
    <t>-791065620</t>
  </si>
  <si>
    <t>721290111.S</t>
  </si>
  <si>
    <t>Ostatné - skúška tesnosti kanalizácie v objektoch vodou do DN 125</t>
  </si>
  <si>
    <t>-430194978</t>
  </si>
  <si>
    <t>998721101.S</t>
  </si>
  <si>
    <t>Presun hmôt pre vnútornú kanalizáciu v objektoch výšky do 6 m</t>
  </si>
  <si>
    <t>-950108385</t>
  </si>
  <si>
    <t>722</t>
  </si>
  <si>
    <t>Zdravotechnika - vnútorný vodovod</t>
  </si>
  <si>
    <t>722172915.S</t>
  </si>
  <si>
    <t>Montáž vodovodného plasthliníkového potrubia lisovaním D 16 mm</t>
  </si>
  <si>
    <t>1624095869</t>
  </si>
  <si>
    <t>XP102212W</t>
  </si>
  <si>
    <t>K1 Rúra PE-Xc/Al/PE 16x2,0/200m kotúč</t>
  </si>
  <si>
    <t>2050255498</t>
  </si>
  <si>
    <t>722173066.S</t>
  </si>
  <si>
    <t>Montáž plasthliníkového kolena pre vodu lisovaním D 16 mm</t>
  </si>
  <si>
    <t>-1826473970</t>
  </si>
  <si>
    <t>XF110022W</t>
  </si>
  <si>
    <t>K1 Koleno 16/90°</t>
  </si>
  <si>
    <t>790020351</t>
  </si>
  <si>
    <t>722173109</t>
  </si>
  <si>
    <t>Montáž plasthliníkového T-kusu lisovaním D 16</t>
  </si>
  <si>
    <t>1936825957</t>
  </si>
  <si>
    <t>XF120200W</t>
  </si>
  <si>
    <t>K1 T-kus 16</t>
  </si>
  <si>
    <t>-1090769114</t>
  </si>
  <si>
    <t>722190401.S</t>
  </si>
  <si>
    <t>Vyvedenie a upevnenie výpustky DN 15</t>
  </si>
  <si>
    <t>-2042897025</t>
  </si>
  <si>
    <t>722229101</t>
  </si>
  <si>
    <t>Montáž ventilu výtok.,plavák., vypúšť., odvodňov., kohút. plniaceho,vypúšťacieho PN 0.6, ventilov G 1/2</t>
  </si>
  <si>
    <t>-1913185629</t>
  </si>
  <si>
    <t>5518100309</t>
  </si>
  <si>
    <t>Armatúry závitové - voda  Vypúšťací guľový kohút s páčkou  1/2" - nikl    IVAR   č.311100402</t>
  </si>
  <si>
    <t>-122088490</t>
  </si>
  <si>
    <t>722229101.S</t>
  </si>
  <si>
    <t>Montáž ventilu vypúšťacieho, plniaceho, G 1/2</t>
  </si>
  <si>
    <t>1904176958</t>
  </si>
  <si>
    <t>551110029100</t>
  </si>
  <si>
    <t>Ventil uzatvarací priamy K 83-T DN 25 1"</t>
  </si>
  <si>
    <t>371427713</t>
  </si>
  <si>
    <t>722231043</t>
  </si>
  <si>
    <t>Montáž armatúry s dvoma závitmi</t>
  </si>
  <si>
    <t>-1827019543</t>
  </si>
  <si>
    <t>5511123000</t>
  </si>
  <si>
    <t>Ventil priamy priechodný KE 83 T 1"</t>
  </si>
  <si>
    <t>-1656381227</t>
  </si>
  <si>
    <t>722290226.S</t>
  </si>
  <si>
    <t>Tlaková skúška vodovodného potrubia závitového do DN 50</t>
  </si>
  <si>
    <t>53287454</t>
  </si>
  <si>
    <t>722290234</t>
  </si>
  <si>
    <t>Prepláchnutie a dezinfekcia vodovodného potrubia do DN 80</t>
  </si>
  <si>
    <t>-1075445711</t>
  </si>
  <si>
    <t>998722101.S</t>
  </si>
  <si>
    <t>Presun hmôt pre vnútorný vodovod v objektoch výšky do 6 m</t>
  </si>
  <si>
    <t>-748796445</t>
  </si>
  <si>
    <t>725</t>
  </si>
  <si>
    <t>Zdravotechnika - zariaďovacie predmety</t>
  </si>
  <si>
    <t>725119215</t>
  </si>
  <si>
    <t>Montáž záchodovej misy keramickej volne stojacej s rovným odpadom</t>
  </si>
  <si>
    <t>-764553295</t>
  </si>
  <si>
    <t>642340001100</t>
  </si>
  <si>
    <t>Kombinované WC keramické ZETA, rozmer 645x355x760 mm, hlboké splachovanie, vodorovný odpad, bočné napúštanie, JIKA (alebo podľa výberu investora)</t>
  </si>
  <si>
    <t>-1629999013</t>
  </si>
  <si>
    <t>725219401</t>
  </si>
  <si>
    <t>Montáž umývadla keramického na skrutky do muriva, bez výtokovej armatúry</t>
  </si>
  <si>
    <t>220656639</t>
  </si>
  <si>
    <t>642110000600.S</t>
  </si>
  <si>
    <t>Dvojumývadlo keramické, rozmer 1300x485x165 mm, (alebo podľa výberu investora)</t>
  </si>
  <si>
    <t>-1557876145</t>
  </si>
  <si>
    <t>64211000620R</t>
  </si>
  <si>
    <t>Umývadlo keramické JIKA EUROLINE 600 x 490mm, biele, JIKA (alebo podľa výberu investora)</t>
  </si>
  <si>
    <t>-1431534363</t>
  </si>
  <si>
    <t>725829402</t>
  </si>
  <si>
    <t>Montáž batérie umývadlovej stojankovej, so senzorovým ovládaním s prívodom teplej a studenej vody</t>
  </si>
  <si>
    <t>622579152</t>
  </si>
  <si>
    <t>551450004100</t>
  </si>
  <si>
    <t>Batéria umývadlová stojanková páková Mio s pop-up 5/4", chróm, JIKA</t>
  </si>
  <si>
    <t>1676880558</t>
  </si>
  <si>
    <t>725869300</t>
  </si>
  <si>
    <t>Montáž zápachovej uzávierky pre zariaďovacie predmety, umývadlovej do D 32</t>
  </si>
  <si>
    <t>-637446092</t>
  </si>
  <si>
    <t>551620005450</t>
  </si>
  <si>
    <t>Zápachová uzávierka - sifón umývadlový šetriaci miesto, rozstup rohových ventil 200 mm, DN 40, JIKA</t>
  </si>
  <si>
    <t>2004902615</t>
  </si>
  <si>
    <t>725241512.S</t>
  </si>
  <si>
    <t>Montáž sprchovej vaničky keramickej štvorcovej 850x900 mm</t>
  </si>
  <si>
    <t>129168785</t>
  </si>
  <si>
    <t>642610000200.S</t>
  </si>
  <si>
    <t>Sprchová vanička keramická štvorcová rozmer 850x900 mm</t>
  </si>
  <si>
    <t>-280772442</t>
  </si>
  <si>
    <t>725849201</t>
  </si>
  <si>
    <t>Montáž batérie sprchovej nástennej pákovej, klasickej</t>
  </si>
  <si>
    <t>-540663985</t>
  </si>
  <si>
    <t>551450002300</t>
  </si>
  <si>
    <t>Batéria sprchová nástenná páková Dino, rozteč 100 mm, bez sprchovej súpravy, chróm, JIKA</t>
  </si>
  <si>
    <t>287387926</t>
  </si>
  <si>
    <t>725869340</t>
  </si>
  <si>
    <t>Montáž zápachovej uzávierky pre zariaďovacie predmety, sprchovej do D 50</t>
  </si>
  <si>
    <t>-687359618</t>
  </si>
  <si>
    <t>551620002800</t>
  </si>
  <si>
    <t>Odtok sprchovej vaničky s otvorom pre ventil d 52 mm, pripájacie koleno d 50 mm s guľovým kĺbom, plast, GEBERIT</t>
  </si>
  <si>
    <t>460791476</t>
  </si>
  <si>
    <t>551620003300</t>
  </si>
  <si>
    <t>Zápachová uzávierka HL514 sprchových vaničiek DN 40/50, s odpadovým ventilom 6/4" a guľovým kĺbom, sieťkou na vlasy a zátkou, PP/PE</t>
  </si>
  <si>
    <t>1308280640</t>
  </si>
  <si>
    <t>725849219</t>
  </si>
  <si>
    <t>Montáž sprchovej sady Mio</t>
  </si>
  <si>
    <t>-1634835622</t>
  </si>
  <si>
    <t>552260002300</t>
  </si>
  <si>
    <t>Sprchová sada MIO 360711 (ručná sprcha, 1 funkcia, držiak sprchy, sprchová hadica 1,7 m), chróm, JIKA (alebo podľa výberu investora)</t>
  </si>
  <si>
    <t>326238303</t>
  </si>
  <si>
    <t>725319112</t>
  </si>
  <si>
    <t>Montáž kuchynských drezov jednoduchých, hranatých, s rozmerom do 600x600 mm, bez výtokových armatúr</t>
  </si>
  <si>
    <t>108283340</t>
  </si>
  <si>
    <t>552310000300</t>
  </si>
  <si>
    <t>Kuchynský drez nerezový ALVEUS NIRO 130 BEIGE_x000D_
GRANITOVÝ  750 X 420 mm - štvorcová vanička rozmery:_x000D_
350 X 350 X 156 mm (alebo podľa výberu investora)</t>
  </si>
  <si>
    <t>-643410652</t>
  </si>
  <si>
    <t>725829601</t>
  </si>
  <si>
    <t>Montáž batérie drezovej stojankovej, pákovej alebo klasickej s mechanickým ovládaním</t>
  </si>
  <si>
    <t>-1249030318</t>
  </si>
  <si>
    <t>551450000600</t>
  </si>
  <si>
    <t>Batéria drezová stojanková páková Lyra s otočným výtokovým ramienkom, rozmer 247x151 mm, chróm, JIKA</t>
  </si>
  <si>
    <t>-1481649685</t>
  </si>
  <si>
    <t>725869311</t>
  </si>
  <si>
    <t>Montáž zápachovej uzávierky pre zariaďovacie predmety, drezovej do D 50 (pre jeden drez)</t>
  </si>
  <si>
    <t>-920414999</t>
  </si>
  <si>
    <t>551620007100</t>
  </si>
  <si>
    <t>Zápachová uzávierka kolenová pre jednodielne drezy, d 50 mm, G 1 1/2", vodorovný odtok, úsporný, s uhlovou hadicovou prípojkou, plast, GEBERIT</t>
  </si>
  <si>
    <t>-1779538773</t>
  </si>
  <si>
    <t>725229113.S</t>
  </si>
  <si>
    <t>Montáž vane akrylátovej klasickej, bez výtokovej armatúry</t>
  </si>
  <si>
    <t>-1215810674</t>
  </si>
  <si>
    <t>554210001600</t>
  </si>
  <si>
    <t>Vaňa akrylátová COMFORT PLUS pravouhlá, rozmer 1600x800x410 mm, objem vody 181 l, s držadlami, KOLO</t>
  </si>
  <si>
    <t>1092793941</t>
  </si>
  <si>
    <t>725839212</t>
  </si>
  <si>
    <t>Montáž batérie vaňovej stojánkovej trojdierovej</t>
  </si>
  <si>
    <t>2044226413</t>
  </si>
  <si>
    <t>551450001800</t>
  </si>
  <si>
    <t>Batéria vaňová - sprchová 3-otvorová Balance DN 15, chróm, rozmer dxšxv 402x356x72 mm, KLUDI</t>
  </si>
  <si>
    <t>-182648572</t>
  </si>
  <si>
    <t>725869330</t>
  </si>
  <si>
    <t>Montáž zápachovej uzávierky pre zariaďovacie predmety, vaňovej do D 50</t>
  </si>
  <si>
    <t>-1145800334</t>
  </si>
  <si>
    <t>551620000500</t>
  </si>
  <si>
    <t>Odtoková súprava pre vane s otočným ovládaním, krátka, d 52 mm, výkon prepadu 0,6 l/s, so súpravou pre konečnú montáž, plast, GEBERIT</t>
  </si>
  <si>
    <t>-1401882532</t>
  </si>
  <si>
    <t>551620000100</t>
  </si>
  <si>
    <t>Zápachová uzávierka vaňová T 1436, DN 50, prietok 0,9 l/s, PP</t>
  </si>
  <si>
    <t>902753443</t>
  </si>
  <si>
    <t>725819401</t>
  </si>
  <si>
    <t>Montáž ventilu rohového s pripojovacou rúrkou G 1/2</t>
  </si>
  <si>
    <t>-391843014</t>
  </si>
  <si>
    <t>551410000500</t>
  </si>
  <si>
    <t>Ventil rohový RDL 80 1/2"</t>
  </si>
  <si>
    <t>-1382815331</t>
  </si>
  <si>
    <t>998725102</t>
  </si>
  <si>
    <t>Presun hmôt pre zariaďovacie predmety v objektoch výšky nad 6 do 12 m</t>
  </si>
  <si>
    <t>1826144910</t>
  </si>
  <si>
    <t>03 - Vykurovanie</t>
  </si>
  <si>
    <t xml:space="preserve">    731 - Ústredné kúrenie - kotolne</t>
  </si>
  <si>
    <t xml:space="preserve">    735 - Ústredné kúrenie - vykurovacie telesá</t>
  </si>
  <si>
    <t xml:space="preserve">    795 - Lokálne kúrenie</t>
  </si>
  <si>
    <t>314275217</t>
  </si>
  <si>
    <t>Komínová zostava Schiedel UNI PLUS, s prefabrikovanou pätou, jednoprieduchová, DN 200/90° výšky 7 m</t>
  </si>
  <si>
    <t>súb.</t>
  </si>
  <si>
    <t>971896782</t>
  </si>
  <si>
    <t>731</t>
  </si>
  <si>
    <t>Ústredné kúrenie - kotolne</t>
  </si>
  <si>
    <t>731251009.S</t>
  </si>
  <si>
    <t>Montáž kotla oceľového elektrického 26-30 kW</t>
  </si>
  <si>
    <t>683172990</t>
  </si>
  <si>
    <t>48414000060R</t>
  </si>
  <si>
    <t>Elektrický kotol Protherm RAY 24KE + FE 120 BM + Thermolink P, výkon 24 kW s poistným ventilom a so zabudovanou 7 l expanznou nádobou,vxšxhl 740 × 410 × 310 mm + zásobník FE 120 BM 115l</t>
  </si>
  <si>
    <t>1387441659</t>
  </si>
  <si>
    <t>735</t>
  </si>
  <si>
    <t>Ústredné kúrenie - vykurovacie telesá</t>
  </si>
  <si>
    <t>735311200.S</t>
  </si>
  <si>
    <t>Podlahové kúrenie so systémovou doskou z PS fólie s výstupkami, s kročajovou izoláciou hr. 30 mm, potrubie 16x2,0 rozteč 50 mm</t>
  </si>
  <si>
    <t>713707554</t>
  </si>
  <si>
    <t>283230011900.S</t>
  </si>
  <si>
    <t>Krycia PE fólia pre podlahové vykurovanie, šírka 1200 mm</t>
  </si>
  <si>
    <t>-33777217</t>
  </si>
  <si>
    <t>8572</t>
  </si>
  <si>
    <t>GTF-VSV 10 1", rozdeľovač 1" na systémy podlahového vykurovania, GABOTHERM</t>
  </si>
  <si>
    <t>1545606322</t>
  </si>
  <si>
    <t>13311</t>
  </si>
  <si>
    <t>Uzatvárací kohút 1" s teplomerom GT-KHT-1", 1 pár, GABOTHERM</t>
  </si>
  <si>
    <t>pár</t>
  </si>
  <si>
    <t>1242960863</t>
  </si>
  <si>
    <t>13309</t>
  </si>
  <si>
    <t>Uzatvárací kohút 1" s regulačným ventilom GT-SVR 1", 1 pár, GABOTHERM</t>
  </si>
  <si>
    <t>277803602</t>
  </si>
  <si>
    <t>30010</t>
  </si>
  <si>
    <t>Skrinka GT-PVKM 10, GABOTHERM</t>
  </si>
  <si>
    <t>-470527750</t>
  </si>
  <si>
    <t>795</t>
  </si>
  <si>
    <t>Lokálne kúrenie</t>
  </si>
  <si>
    <t>795435001.S</t>
  </si>
  <si>
    <t>Osadenie krbovej vložky teplovzdušnej s hmotnosťou do 100 kg</t>
  </si>
  <si>
    <t>-726775519</t>
  </si>
  <si>
    <t>541460000500.S</t>
  </si>
  <si>
    <t>Krbová vložka teplovzdušná do 100 kg</t>
  </si>
  <si>
    <t>-476847270</t>
  </si>
  <si>
    <t>541420001600.R</t>
  </si>
  <si>
    <t>Krbové kachle murované  na drevo teplovzdušné s výkonom 14 kW, dymovod 200 mm + murárske práce</t>
  </si>
  <si>
    <t>-1256242956</t>
  </si>
  <si>
    <t>04 - Elektroinštalácia</t>
  </si>
  <si>
    <t>a) - Silnoprúd</t>
  </si>
  <si>
    <t>HSV - HSV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</si>
  <si>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</si>
  <si>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</si>
  <si>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</si>
  <si>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</si>
  <si>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Vedľajšie rozpočtové náklady</t>
  </si>
  <si>
    <t>15478115</t>
  </si>
  <si>
    <t>Sádra</t>
  </si>
  <si>
    <t>-303672317</t>
  </si>
  <si>
    <t>973011161.S</t>
  </si>
  <si>
    <t>Vysekanie kapsy v stenách a stropoch z ľahkých betónov do 100x100x50 mm,  -0,00100t</t>
  </si>
  <si>
    <t>598916972</t>
  </si>
  <si>
    <t>974032873.S</t>
  </si>
  <si>
    <t>Vytváranie drážok ručným drážkovačom v nepálených pórobetónových tvárniciach hĺbky do 30 mm, š. do 100 mm,  -0,00150t</t>
  </si>
  <si>
    <t>185709965</t>
  </si>
  <si>
    <t>Práce a dodávky M</t>
  </si>
  <si>
    <t>21-M</t>
  </si>
  <si>
    <t>Elektromontáže</t>
  </si>
  <si>
    <t>210010026.S</t>
  </si>
  <si>
    <t>Rúrka ohybná elektroinštalačná z PVC typ FXP 25, uložená pevne</t>
  </si>
  <si>
    <t>-1800272681</t>
  </si>
  <si>
    <t>345710009200</t>
  </si>
  <si>
    <t>Rúrka ohybná vlnitá pancierová PVC-U, FXP D 25</t>
  </si>
  <si>
    <t>936219643</t>
  </si>
  <si>
    <t>210010301.S</t>
  </si>
  <si>
    <t>Krabica prístrojová bez zapojenia (1901, KP 68, KZ 3)</t>
  </si>
  <si>
    <t>-1801069158</t>
  </si>
  <si>
    <t>345410002400.S</t>
  </si>
  <si>
    <t>Krabica inštalačná KU 68-1901 KA pod omietku</t>
  </si>
  <si>
    <t>764988727</t>
  </si>
  <si>
    <t>210010351.S</t>
  </si>
  <si>
    <t>Krabicová rozvodka z lisovaného izolantu vrátane ukončenia káblov a zapojenia vodičov typ 6455-11 do 4 m</t>
  </si>
  <si>
    <t>-112975817</t>
  </si>
  <si>
    <t>345410013000.S</t>
  </si>
  <si>
    <t>Krabica rozvodná PVC na stenu 6455-11, IP 66</t>
  </si>
  <si>
    <t>2028900233</t>
  </si>
  <si>
    <t>210100001.S</t>
  </si>
  <si>
    <t>Ukončenie vodičov v rozvádzač. vrátane zapojenia a vodičovej koncovky do 2,5 mm2</t>
  </si>
  <si>
    <t>-1310155761</t>
  </si>
  <si>
    <t>210110011.S</t>
  </si>
  <si>
    <t>Jednopólový spínač - radenie 1, nástenný IP 55, vrátane zapojenia</t>
  </si>
  <si>
    <t>-214196734</t>
  </si>
  <si>
    <t>345340007900.S</t>
  </si>
  <si>
    <t>Spínač dvojpólový nástenný, radenie 1, IP54</t>
  </si>
  <si>
    <t>-1001310989</t>
  </si>
  <si>
    <t>210110012.S</t>
  </si>
  <si>
    <t>Sériový spínač -  radenie 5, nástenný IP 55 vrátane zapojenia</t>
  </si>
  <si>
    <t>25931448</t>
  </si>
  <si>
    <t>345330002985.S</t>
  </si>
  <si>
    <t>Prepínač nástenný, radenie 5, IP54</t>
  </si>
  <si>
    <t>-1422566413</t>
  </si>
  <si>
    <t>210110041.S</t>
  </si>
  <si>
    <t>Spínač polozapustený a zapustený vrátane zapojenia jednopólový - radenie 1</t>
  </si>
  <si>
    <t>1106040112</t>
  </si>
  <si>
    <t>345340004500.S</t>
  </si>
  <si>
    <t>Prístroj spínača, radenie 1,1So</t>
  </si>
  <si>
    <t>529195593</t>
  </si>
  <si>
    <t>345350001500.S</t>
  </si>
  <si>
    <t>Kryt spínača</t>
  </si>
  <si>
    <t>-1096777750</t>
  </si>
  <si>
    <t>345350002300.S</t>
  </si>
  <si>
    <t>Rámček 1-násobný</t>
  </si>
  <si>
    <t>738897640</t>
  </si>
  <si>
    <t>210110044.S</t>
  </si>
  <si>
    <t>Spínač polozapustený a zapustený vrátane zapojenia dvojitý prep.stried. - radenie 5 B</t>
  </si>
  <si>
    <t>909121033</t>
  </si>
  <si>
    <t>345330003470.S</t>
  </si>
  <si>
    <t>Prepínač dvojitý striedavý polozapustený a zapustený, radenie 6+6</t>
  </si>
  <si>
    <t>445425834</t>
  </si>
  <si>
    <t>345350004320.S</t>
  </si>
  <si>
    <t>Rámik jednoduchý pre spínače a zásuvky</t>
  </si>
  <si>
    <t>458594945</t>
  </si>
  <si>
    <t>210110045.S</t>
  </si>
  <si>
    <t>Spínač polozapustený a zapustený vrátane zapojenia stried.prep.- radenie 6</t>
  </si>
  <si>
    <t>688532023</t>
  </si>
  <si>
    <t>345330003510.S</t>
  </si>
  <si>
    <t>Prepínač striedavý polozapustený a zapustený, radenie č.6</t>
  </si>
  <si>
    <t>-1408745646</t>
  </si>
  <si>
    <t>1581358379</t>
  </si>
  <si>
    <t>210110046.S</t>
  </si>
  <si>
    <t>Spínač polozapustený a zapustený vrátane zapojenia krížový prep.- radenie 7</t>
  </si>
  <si>
    <t>582732830</t>
  </si>
  <si>
    <t>345330003530.S</t>
  </si>
  <si>
    <t>Prepínač krížový polozapustený a zapustený, radenie č.7</t>
  </si>
  <si>
    <t>756797385</t>
  </si>
  <si>
    <t>697129116</t>
  </si>
  <si>
    <t>743892202</t>
  </si>
  <si>
    <t>210111011.S</t>
  </si>
  <si>
    <t>Domová zásuvka polozapustená alebo zapustená 250 V / 16A, vrátane zapojenia 2P + PE</t>
  </si>
  <si>
    <t>1386396050</t>
  </si>
  <si>
    <t>492337250</t>
  </si>
  <si>
    <t>345520000430.S</t>
  </si>
  <si>
    <t>Zásuvka jednonásobná polozapustená, radenie 2P+PE, komplet</t>
  </si>
  <si>
    <t>-519140897</t>
  </si>
  <si>
    <t>210111021.S</t>
  </si>
  <si>
    <t>Domová zásuvka pre zapustenú montáž IP 44, vrátane zapojenia 250 V / 16A,  2P + PE</t>
  </si>
  <si>
    <t>-453104300</t>
  </si>
  <si>
    <t>345520000500.S</t>
  </si>
  <si>
    <t>Zásuvka jednonásobná zapustená, radenie 2P+T, s detskou ochranou IP44</t>
  </si>
  <si>
    <t>669551095</t>
  </si>
  <si>
    <t>210111023.S</t>
  </si>
  <si>
    <t>Domová zásuvka s prepäťovou ochranou pre zapustenú montáž IP 44, vrátane zapojenia 250V / 16A 2P + PE</t>
  </si>
  <si>
    <t>1861732792</t>
  </si>
  <si>
    <t>345520000460.S</t>
  </si>
  <si>
    <t>Zásuvka jednonásobná s prepäťovou ochranou zapustená, radenie 2P+PE</t>
  </si>
  <si>
    <t>-1026020593</t>
  </si>
  <si>
    <t>210193075.S</t>
  </si>
  <si>
    <t>Domova rozvodnica do 96 M pre zapustenú montáž bez sekacích prác</t>
  </si>
  <si>
    <t>437328040</t>
  </si>
  <si>
    <t>357150000500.S</t>
  </si>
  <si>
    <t>Rozvodnicová skriňa oceľoplechová zapustená, počet radov 4, modulov v rade 24, modulov celkom 96, PE+N, IP 30</t>
  </si>
  <si>
    <t>-60298531</t>
  </si>
  <si>
    <t>210220010.S</t>
  </si>
  <si>
    <t>Náter zemniaceho pásku do 120 mm2 (1x náter vrátane svoriek a vyznač. žlt. pruhov)</t>
  </si>
  <si>
    <t>1901045435</t>
  </si>
  <si>
    <t>246220004900.S</t>
  </si>
  <si>
    <t>Email syntetický vonkajší S 2013</t>
  </si>
  <si>
    <t>1072278126</t>
  </si>
  <si>
    <t>246420001200.S</t>
  </si>
  <si>
    <t>Riedidlo S-6006 do syntetických a olejových látok</t>
  </si>
  <si>
    <t>-1969276884</t>
  </si>
  <si>
    <t>210220031.S</t>
  </si>
  <si>
    <t>Ekvipotenciálna svorkovnica EPS 2 v krabici KO 125 E</t>
  </si>
  <si>
    <t>2074540071</t>
  </si>
  <si>
    <t>345410000400.S</t>
  </si>
  <si>
    <t>Krabica odbočná z PVC s viečkom pod omietku KO 125 E</t>
  </si>
  <si>
    <t>-499056482</t>
  </si>
  <si>
    <t>345610005100.S</t>
  </si>
  <si>
    <t>Svorkovnica ekvipotencionálna EPS 2, z PP</t>
  </si>
  <si>
    <t>486797156</t>
  </si>
  <si>
    <t>330666751</t>
  </si>
  <si>
    <t>-716788992</t>
  </si>
  <si>
    <t>210800003.S</t>
  </si>
  <si>
    <t>Vodič medený uložený voľne CYY 450/750 V  4mm2</t>
  </si>
  <si>
    <t>880683672</t>
  </si>
  <si>
    <t>341110010700.S</t>
  </si>
  <si>
    <t>Vodič medený CYY 4 mm2 zž</t>
  </si>
  <si>
    <t>1608213052</t>
  </si>
  <si>
    <t>210800010.S</t>
  </si>
  <si>
    <t>Vodič medený uložený pevne CYY 450/750 V  6mm2</t>
  </si>
  <si>
    <t>1873431841</t>
  </si>
  <si>
    <t>341110010800.S</t>
  </si>
  <si>
    <t>Vodič medený CYY 6 mm2 zž</t>
  </si>
  <si>
    <t>-1216247147</t>
  </si>
  <si>
    <t>210800146.S</t>
  </si>
  <si>
    <t>Kábel medený uložený pevne CYKY 450/750 V 3x1,5</t>
  </si>
  <si>
    <t>606361577</t>
  </si>
  <si>
    <t>341110000700.S</t>
  </si>
  <si>
    <t>Kábel medený CYKY 3x1,5 mm2</t>
  </si>
  <si>
    <t>1983720070</t>
  </si>
  <si>
    <t>210800147.S</t>
  </si>
  <si>
    <t>Kábel medený uložený pevne CYKY 450/750 V 3x2,5</t>
  </si>
  <si>
    <t>-1016812751</t>
  </si>
  <si>
    <t>341110000800.S</t>
  </si>
  <si>
    <t>Kábel medený CYKY 3x2,5 mm2</t>
  </si>
  <si>
    <t>-641822741</t>
  </si>
  <si>
    <t>210800152.S</t>
  </si>
  <si>
    <t>Kábel medený uložený pevne CYKY 450/750 V 4x1,5</t>
  </si>
  <si>
    <t>278038233</t>
  </si>
  <si>
    <t>341110001300.S</t>
  </si>
  <si>
    <t>Kábel medený CYKY 4x1,5 mm2</t>
  </si>
  <si>
    <t>949483928</t>
  </si>
  <si>
    <t>210812006.S</t>
  </si>
  <si>
    <t>Vodič medený silový uložený voľne NYY 0,6/1 kV 1x25</t>
  </si>
  <si>
    <t>1011515738</t>
  </si>
  <si>
    <t>341110013100.S</t>
  </si>
  <si>
    <t>Vodič medený NYY 1x25 mm2zž</t>
  </si>
  <si>
    <t>-31233221</t>
  </si>
  <si>
    <t>22-M</t>
  </si>
  <si>
    <t>Montáže oznamovacích a zabezpečovacích zariadení</t>
  </si>
  <si>
    <t>210193072.S</t>
  </si>
  <si>
    <t>Domova rozvodnica do 42 M pre zapustenú montáž bez sekacích prác</t>
  </si>
  <si>
    <t>-1468045592</t>
  </si>
  <si>
    <t>357150000370.S</t>
  </si>
  <si>
    <t>Rozvodnicová skriňa oceľoplastová zapustená, počet radov 3, modulov v rade 14, modulov celkom 42, PE+N, IP30</t>
  </si>
  <si>
    <t>1582140781</t>
  </si>
  <si>
    <t>220511002</t>
  </si>
  <si>
    <t>Montáž zásuvky 2xRJ45 pod omietku</t>
  </si>
  <si>
    <t>1005004734</t>
  </si>
  <si>
    <t>383150002800</t>
  </si>
  <si>
    <t>Zásuvkový modul 2xRJ45/u, Cat.5e, do rámika Valena, biely, 601150+KEJ-C5E-U-TL(2), KELine</t>
  </si>
  <si>
    <t>-25489834</t>
  </si>
  <si>
    <t>220732306</t>
  </si>
  <si>
    <t>Montáž dátového káblu kombinovaného UTP Cat5E+2x2x0.88mm uložený v omietke</t>
  </si>
  <si>
    <t>1504358144</t>
  </si>
  <si>
    <t>341230000900.S</t>
  </si>
  <si>
    <t>Kábel medený dátový UTP 4x2x0,6 mm2</t>
  </si>
  <si>
    <t>-1445859487</t>
  </si>
  <si>
    <t>220733041</t>
  </si>
  <si>
    <t>Montáž a inštalácia TV+SAT zásuvky</t>
  </si>
  <si>
    <t>1397448945</t>
  </si>
  <si>
    <t>384270000500</t>
  </si>
  <si>
    <t>Zásuvka SIGNAL TV/R/SAT/RJ45/RJ11 koncová</t>
  </si>
  <si>
    <t>-1739912623</t>
  </si>
  <si>
    <t>220733051</t>
  </si>
  <si>
    <t>Montáž a zapojenie koaxialného kábla uloženého pevne</t>
  </si>
  <si>
    <t>1901507187</t>
  </si>
  <si>
    <t>341220003600</t>
  </si>
  <si>
    <t>Kábel medený koaxiálny vonkajší CAVEL 17PAtC PE d 6,8 mm (4,8 mm), čierny, 100 m</t>
  </si>
  <si>
    <t>1945765682</t>
  </si>
  <si>
    <t>HZS</t>
  </si>
  <si>
    <t>Hodinové zúčtovacie sadzby</t>
  </si>
  <si>
    <t>HZS000114.S</t>
  </si>
  <si>
    <t>Stavebno montážne práce najnáročnejšie na odbornosť - prehliadky pracoviska a revízie (Tr. 4) v rozsahu viac ako 8 hodín</t>
  </si>
  <si>
    <t>hod</t>
  </si>
  <si>
    <t>512</t>
  </si>
  <si>
    <t>-1169309130</t>
  </si>
  <si>
    <t>VRN</t>
  </si>
  <si>
    <t>Vedľajšie rozpočtové náklady</t>
  </si>
  <si>
    <t>000400021.S</t>
  </si>
  <si>
    <t>Projektové práce - stavebná časť (stavebné objekty vrátane ich technického vybavenia). náklady na vypracovanie realizačnej dokumentácie</t>
  </si>
  <si>
    <t>eur</t>
  </si>
  <si>
    <t>1024</t>
  </si>
  <si>
    <t>543197398</t>
  </si>
  <si>
    <t>000400041.S</t>
  </si>
  <si>
    <t>Projektové práce - náklady na inžiniersko technickú pomoc bez rozlíšenia</t>
  </si>
  <si>
    <t>711928442</t>
  </si>
  <si>
    <t>1454891164</t>
  </si>
  <si>
    <t>Podružný materiál</t>
  </si>
  <si>
    <t>kpl</t>
  </si>
  <si>
    <t>1204807541</t>
  </si>
  <si>
    <t>654654846</t>
  </si>
  <si>
    <t>Nepredívdané práce</t>
  </si>
  <si>
    <t>-1424977204</t>
  </si>
  <si>
    <t>b) - Bleskozvod</t>
  </si>
  <si>
    <t xml:space="preserve">    21-M-2 - Uzemnenie a ochrana pred bleskom</t>
  </si>
  <si>
    <t>21-M-2</t>
  </si>
  <si>
    <t>Uzemnenie a ochrana pred bleskom</t>
  </si>
  <si>
    <t>210220020.S</t>
  </si>
  <si>
    <t>Uzemňovacie vedenie v zemi FeZn vrátane izolácie spojov</t>
  </si>
  <si>
    <t>-132948922</t>
  </si>
  <si>
    <t>354410058800.S</t>
  </si>
  <si>
    <t>Pásovina uzemňovacia FeZn 30 x 4 mm</t>
  </si>
  <si>
    <t>-279440629</t>
  </si>
  <si>
    <t>210220021.S</t>
  </si>
  <si>
    <t>Uzemňovacie vedenie v zemi FeZn vrátane izolácie spojov O 10 mm</t>
  </si>
  <si>
    <t>-1970569621</t>
  </si>
  <si>
    <t>354410054810.S</t>
  </si>
  <si>
    <t>Drôt bleskozvodový FeZn, d 10 mm, PVC</t>
  </si>
  <si>
    <t>788583462</t>
  </si>
  <si>
    <t>210220040.S</t>
  </si>
  <si>
    <t>Svorka na potrubie Bernard vrátane pásika Cu</t>
  </si>
  <si>
    <t>1171021794</t>
  </si>
  <si>
    <t>354410006200.S</t>
  </si>
  <si>
    <t>Svorka uzemňovacia Bernard ZSA 16</t>
  </si>
  <si>
    <t>-1675302671</t>
  </si>
  <si>
    <t>354410066900.S</t>
  </si>
  <si>
    <t>Páska CU, bleskozvodný a uzemňovací materiál, dĺžka 0,5 m</t>
  </si>
  <si>
    <t>768385550</t>
  </si>
  <si>
    <t>210220050.S</t>
  </si>
  <si>
    <t>Označenie zvodov číselnými štítkami</t>
  </si>
  <si>
    <t>-14195051</t>
  </si>
  <si>
    <t>354410064800.S</t>
  </si>
  <si>
    <t>Štítok orientačný nerezový na zvody 1</t>
  </si>
  <si>
    <t>1993452727</t>
  </si>
  <si>
    <t>354410064900.S</t>
  </si>
  <si>
    <t>Štítok orientačný nerezový na zvody 2</t>
  </si>
  <si>
    <t>-1083074853</t>
  </si>
  <si>
    <t>354410065000.S</t>
  </si>
  <si>
    <t>Štítok orientačný nerezový na zvody 3</t>
  </si>
  <si>
    <t>-1074608959</t>
  </si>
  <si>
    <t>354410065100.S</t>
  </si>
  <si>
    <t>Štítok orientačný nerezový na zvody 4</t>
  </si>
  <si>
    <t>1963046201</t>
  </si>
  <si>
    <t>354410065200.S</t>
  </si>
  <si>
    <t>Štítok orientačný nerezový na zvody 5</t>
  </si>
  <si>
    <t>-755257287</t>
  </si>
  <si>
    <t>354410065300.S</t>
  </si>
  <si>
    <t>Štítok orientačný nerezový na zvody 6 alebo 9</t>
  </si>
  <si>
    <t>-135626533</t>
  </si>
  <si>
    <t>354410065400.S</t>
  </si>
  <si>
    <t>Štítok orientačný nerezový na zvody 7</t>
  </si>
  <si>
    <t>854308256</t>
  </si>
  <si>
    <t>210220101.S</t>
  </si>
  <si>
    <t>Podpery vedenia FeZn na plochú strechu PV21</t>
  </si>
  <si>
    <t>251930617</t>
  </si>
  <si>
    <t>354410035100.S</t>
  </si>
  <si>
    <t>Podpera vedenia FeZn na ploché strechy označenie PV 21 betonová</t>
  </si>
  <si>
    <t>173265973</t>
  </si>
  <si>
    <t>210220102.S</t>
  </si>
  <si>
    <t>Podpery vedenia FeZn na vrchol krovu PV15 A-F +UNI</t>
  </si>
  <si>
    <t>686875674</t>
  </si>
  <si>
    <t>354410033700.S</t>
  </si>
  <si>
    <t>Podpera vedenia FeZn univerzálna na vrchol krovu označenie PV 15 UNI malá</t>
  </si>
  <si>
    <t>2126432224</t>
  </si>
  <si>
    <t>210220107.S</t>
  </si>
  <si>
    <t>Podpery vedenia FeZn PV17 na zateplené fasády</t>
  </si>
  <si>
    <t>-614812976</t>
  </si>
  <si>
    <t>354410034300.S</t>
  </si>
  <si>
    <t>Podpera vedenia FeZn na zateplené fasády označenie PV 17-4</t>
  </si>
  <si>
    <t>-1704285650</t>
  </si>
  <si>
    <t>210220109.S</t>
  </si>
  <si>
    <t>Podpery vedenia FeZn pod škridlovú strech PV11 a PV14</t>
  </si>
  <si>
    <t>1247788711</t>
  </si>
  <si>
    <t>354410032600.S</t>
  </si>
  <si>
    <t>Podpera vedenia FeZn pod škridľovú strechu označenie PV 11</t>
  </si>
  <si>
    <t>-403005607</t>
  </si>
  <si>
    <t>210220202.S</t>
  </si>
  <si>
    <t>Zachytávacia tyč FeZn 1-2m závit JD10a-20a a podstavcom</t>
  </si>
  <si>
    <t>1418045746</t>
  </si>
  <si>
    <t>354410022700.S</t>
  </si>
  <si>
    <t>Tyč zachytávacia FeZn k oceľovému podstavcu označenie JD 20 a</t>
  </si>
  <si>
    <t>2010895881</t>
  </si>
  <si>
    <t>354410024700.S</t>
  </si>
  <si>
    <t>Podstavec oceľový k zachytávacej tyči FeZn označenie JD</t>
  </si>
  <si>
    <t>940309783</t>
  </si>
  <si>
    <t>210220230.S</t>
  </si>
  <si>
    <t>Ochranná strieška FeZn</t>
  </si>
  <si>
    <t>-424880206</t>
  </si>
  <si>
    <t>354410024900.S</t>
  </si>
  <si>
    <t>Strieška FeZn ochranná horná označenie OS 01</t>
  </si>
  <si>
    <t>317749262</t>
  </si>
  <si>
    <t>210220241.S</t>
  </si>
  <si>
    <t>Svorka FeZn krížová SK a diagonálna krížová DKS</t>
  </si>
  <si>
    <t>520424980</t>
  </si>
  <si>
    <t>354410002500.S</t>
  </si>
  <si>
    <t>Svorka FeZn krížová označenie SK</t>
  </si>
  <si>
    <t>-1582897008</t>
  </si>
  <si>
    <t>210220243.S</t>
  </si>
  <si>
    <t>Svorka FeZn spojovacia SS</t>
  </si>
  <si>
    <t>1564370334</t>
  </si>
  <si>
    <t>354410003400.S</t>
  </si>
  <si>
    <t>Svorka FeZn spojovacia označenie SS 2 skrutky s príložkou</t>
  </si>
  <si>
    <t>-22810747</t>
  </si>
  <si>
    <t>210220246.S</t>
  </si>
  <si>
    <t>Svorka FeZn na odkvapový žľab SO</t>
  </si>
  <si>
    <t>1282245489</t>
  </si>
  <si>
    <t>354410004200.S</t>
  </si>
  <si>
    <t>Svorka FeZn odkvapová označenie SO</t>
  </si>
  <si>
    <t>1221960042</t>
  </si>
  <si>
    <t>210220247.S</t>
  </si>
  <si>
    <t>Svorka FeZn skúšobná SZ</t>
  </si>
  <si>
    <t>1244709624</t>
  </si>
  <si>
    <t>354410004300.S</t>
  </si>
  <si>
    <t>Svorka FeZn skúšobná označenie SZ</t>
  </si>
  <si>
    <t>-87824285</t>
  </si>
  <si>
    <t>210220252.S</t>
  </si>
  <si>
    <t>Svorka FeZn odbočovacia spojovacia SR01-02</t>
  </si>
  <si>
    <t>380527469</t>
  </si>
  <si>
    <t>354410000600.S</t>
  </si>
  <si>
    <t>Svorka FeZn odbočovacia spojovacia označenie SR 02 (M8)</t>
  </si>
  <si>
    <t>-2105448933</t>
  </si>
  <si>
    <t>210220253.S</t>
  </si>
  <si>
    <t>Svorka FeZn uzemňovacia SR03</t>
  </si>
  <si>
    <t>1475674662</t>
  </si>
  <si>
    <t>354410000900.S</t>
  </si>
  <si>
    <t>Svorka FeZn uzemňovacia označenie SR 03 A</t>
  </si>
  <si>
    <t>-2002495309</t>
  </si>
  <si>
    <t>210220800.S</t>
  </si>
  <si>
    <t>Uzemňovacie vedenie na povrchu  AlMgSi  drôt zvodový Ø 8-10</t>
  </si>
  <si>
    <t>-251353244</t>
  </si>
  <si>
    <t>354410064200.S</t>
  </si>
  <si>
    <t>Drôt bleskozvodový zliatina AlMgSi, d 8 mm, Al</t>
  </si>
  <si>
    <t>1731815533</t>
  </si>
  <si>
    <t>210220803.S</t>
  </si>
  <si>
    <t>Skrytý zvod pri zatepľovacom systéme AlMgSi drôt zvodový Ø 8</t>
  </si>
  <si>
    <t>-1486844877</t>
  </si>
  <si>
    <t>-1726630008</t>
  </si>
  <si>
    <t>SO 02 - DOMÁCA KANALIZÁCIA A MONOLITICKÁ ŽUMPA</t>
  </si>
  <si>
    <t xml:space="preserve">    01 - Zameranie stavby - opávneným geodetom</t>
  </si>
  <si>
    <t xml:space="preserve">    1 - Zemné práce </t>
  </si>
  <si>
    <t xml:space="preserve">    99 - Presun hmôt HSV </t>
  </si>
  <si>
    <t>M - M</t>
  </si>
  <si>
    <t xml:space="preserve">    46-M - Zemné práce pri extr.mont.prácach </t>
  </si>
  <si>
    <t>Zameranie stavby - opávneným geodetom</t>
  </si>
  <si>
    <t>110011020</t>
  </si>
  <si>
    <t>Vytyčenie trasy kanalizácia v rovine-dig.spracovanie(CENOVA PONUKA)</t>
  </si>
  <si>
    <t>km</t>
  </si>
  <si>
    <t>791551067</t>
  </si>
  <si>
    <t xml:space="preserve">Zemné práce </t>
  </si>
  <si>
    <t>-1085844786</t>
  </si>
  <si>
    <t>132201201</t>
  </si>
  <si>
    <t>Výkop ryhy šírky 600-2000mm horn.3 do 100m3</t>
  </si>
  <si>
    <t>336576055</t>
  </si>
  <si>
    <t>132201209</t>
  </si>
  <si>
    <t>Príplatok k cenám za lepivosť horniny 3</t>
  </si>
  <si>
    <t>34137725</t>
  </si>
  <si>
    <t>151101102</t>
  </si>
  <si>
    <t>Paženie a rozopretie stien rýh pre podzemné vedenie, príložné do 4 m</t>
  </si>
  <si>
    <t>-1862363196</t>
  </si>
  <si>
    <t>151101112</t>
  </si>
  <si>
    <t>Odstránenie paženia rýh pre podzemné vedenie, príložné hĺbky do 4 m</t>
  </si>
  <si>
    <t>2142195325</t>
  </si>
  <si>
    <t>162201102</t>
  </si>
  <si>
    <t>Vodorovné premiestnenie výkopku z horniny 1-4 nad 20-50m</t>
  </si>
  <si>
    <t>1737256428</t>
  </si>
  <si>
    <t>174201101</t>
  </si>
  <si>
    <t>Zásyp sypaninou bez zhutnenia jám, šachiet, rýh, zárezov v týchto vykopávkach do 100 m3</t>
  </si>
  <si>
    <t>206270351</t>
  </si>
  <si>
    <t>5833752900</t>
  </si>
  <si>
    <t>Štrkopiesok preddrvený 0-45 N</t>
  </si>
  <si>
    <t>127314081</t>
  </si>
  <si>
    <t>175101101</t>
  </si>
  <si>
    <t>Obsyp potrubia sypaninou z vhodných hornín 1 až 4 bez prehodenia sypaniny</t>
  </si>
  <si>
    <t>300005424</t>
  </si>
  <si>
    <t>5833773700</t>
  </si>
  <si>
    <t>Štrkopiesok drvený 0-16 N</t>
  </si>
  <si>
    <t>-2095158966</t>
  </si>
  <si>
    <t>181101102</t>
  </si>
  <si>
    <t>Úprava pláne v zárezoch v hornine 1-4 so zhutnením</t>
  </si>
  <si>
    <t>1662057953</t>
  </si>
  <si>
    <t>451573111</t>
  </si>
  <si>
    <t>Lôžko pod potrubie, stoky a drobné objekty, v otvorenom výkope z piesku a štrkopiesku do 63 mm</t>
  </si>
  <si>
    <t>-540041045</t>
  </si>
  <si>
    <t>871326004</t>
  </si>
  <si>
    <t>Montáž kanalizačného PVC-U potrubia hladkého viacvrstvového DN 160</t>
  </si>
  <si>
    <t>-425358001</t>
  </si>
  <si>
    <t>286110006800</t>
  </si>
  <si>
    <t>Rúra kanalizačná PVC-U gravitačná, hladká SN4 - KG, ML - viacvrstvová, DN 160, dĺ. 3 m, WAVIN</t>
  </si>
  <si>
    <t>1944428504</t>
  </si>
  <si>
    <t>877315121</t>
  </si>
  <si>
    <t>Výrez a montáž odbočnej tvarovky na potrubí z kanalizačných rúr z tvrdého PVC DN 160</t>
  </si>
  <si>
    <t>1227640691</t>
  </si>
  <si>
    <t>286510009800</t>
  </si>
  <si>
    <t>Presuvka PVC-U, DN 160 hladká pre gravitačnú kanalizáciu KG potrubia, WAVIN</t>
  </si>
  <si>
    <t>1536504051</t>
  </si>
  <si>
    <t>892311000</t>
  </si>
  <si>
    <t>Skúška tesnosti kanalizácie do D 160</t>
  </si>
  <si>
    <t>-1973501898</t>
  </si>
  <si>
    <t>894421113</t>
  </si>
  <si>
    <t>Zriadenie žúmp prefabrikovaných nad 10t</t>
  </si>
  <si>
    <t>-2031169438</t>
  </si>
  <si>
    <t>IZX 81-2/28R</t>
  </si>
  <si>
    <t xml:space="preserve">Prefabrikovaná žumpa 20 m3 </t>
  </si>
  <si>
    <t>851124952</t>
  </si>
  <si>
    <t xml:space="preserve">Presun hmôt HSV </t>
  </si>
  <si>
    <t>998276101</t>
  </si>
  <si>
    <t>Presun hmôt pre rúrové vedenie hĺbené z rúr z plast. hmôt alebo sklolamin. v otvorenom výkope</t>
  </si>
  <si>
    <t>-2016398369</t>
  </si>
  <si>
    <t>46-M</t>
  </si>
  <si>
    <t xml:space="preserve">Zemné práce pri extr.mont.prácach </t>
  </si>
  <si>
    <t>460490012</t>
  </si>
  <si>
    <t>Rozvinutie a uloženie výstražnej fólie z PVC do ryhy,šírka 33 cm</t>
  </si>
  <si>
    <t>613077638</t>
  </si>
  <si>
    <t>283230008200</t>
  </si>
  <si>
    <t>Výstražná fólia PE, š. 300 mm, pre kanalizáciu, farba hnedá, CAMPRI</t>
  </si>
  <si>
    <t>256</t>
  </si>
  <si>
    <t>1248853086</t>
  </si>
  <si>
    <t xml:space="preserve">SO 03 - DOMÁCI VODOVOD </t>
  </si>
  <si>
    <t xml:space="preserve">    6 - Úpravy povrchov, podlahy, osadenie </t>
  </si>
  <si>
    <t xml:space="preserve">    89 - Šachty</t>
  </si>
  <si>
    <t>PSV - PSV</t>
  </si>
  <si>
    <t xml:space="preserve">    711 - Izolácie proti vode a vlhkosti </t>
  </si>
  <si>
    <t xml:space="preserve">    783 - Dokončovacie práce - nátery</t>
  </si>
  <si>
    <t>131201101</t>
  </si>
  <si>
    <t>Hľbenie nezapažených jám v hornine 3 do 100 m3</t>
  </si>
  <si>
    <t>-413343216</t>
  </si>
  <si>
    <t>131201109</t>
  </si>
  <si>
    <t>Príplatok k cenám za lepivosť horniny</t>
  </si>
  <si>
    <t>2146758869</t>
  </si>
  <si>
    <t>1344965089</t>
  </si>
  <si>
    <t>-2111332581</t>
  </si>
  <si>
    <t>-139667313</t>
  </si>
  <si>
    <t>-835832230</t>
  </si>
  <si>
    <t>999783066</t>
  </si>
  <si>
    <t>162301101</t>
  </si>
  <si>
    <t>Vodorovné premiestnenie výkopku tr.1-4 do 500 m</t>
  </si>
  <si>
    <t>152900064</t>
  </si>
  <si>
    <t>171201201</t>
  </si>
  <si>
    <t>Uloženie sypaniny na skládky</t>
  </si>
  <si>
    <t>-276630513</t>
  </si>
  <si>
    <t>174101102</t>
  </si>
  <si>
    <t>Zásyp sypaninou v uzavretých priestoroch s urovnaním povrchu zásypu</t>
  </si>
  <si>
    <t>2134228147</t>
  </si>
  <si>
    <t>1364059758</t>
  </si>
  <si>
    <t>892995400</t>
  </si>
  <si>
    <t>1460849824</t>
  </si>
  <si>
    <t>-706649871</t>
  </si>
  <si>
    <t>181101101</t>
  </si>
  <si>
    <t>Úprava pláne v zárezoch v hornine 1 až 4 bez zhutnenia</t>
  </si>
  <si>
    <t>-285411574</t>
  </si>
  <si>
    <t>-220721199</t>
  </si>
  <si>
    <t>-694736325</t>
  </si>
  <si>
    <t>452311131</t>
  </si>
  <si>
    <t>Podkladné konštr.v otv.výkope dosky z prostého betónu  tr.B 15-(zn.II)</t>
  </si>
  <si>
    <t>195171081</t>
  </si>
  <si>
    <t>452386111</t>
  </si>
  <si>
    <t>Vyrovnávací prstenec z prostého betónu tr.C 8/10pod poklopy a mreže, výška do 100 mm</t>
  </si>
  <si>
    <t>-1833730722</t>
  </si>
  <si>
    <t xml:space="preserve">Úpravy povrchov, podlahy, osadenie </t>
  </si>
  <si>
    <t>617451501</t>
  </si>
  <si>
    <t>Potery dna šachiet z vodotesnej cem.malty hr. 20 mm, hladené hladidlom oceľovým</t>
  </si>
  <si>
    <t>-1338840369</t>
  </si>
  <si>
    <t>617452201</t>
  </si>
  <si>
    <t>Omietky stien šachiet z vodotesnej cem.malty štvor a viachranných hladené hladidlom oceľovým</t>
  </si>
  <si>
    <t>-741063072</t>
  </si>
  <si>
    <t>617454101</t>
  </si>
  <si>
    <t>Vnútorné omietky stropov šachiet z vodotesnej cementovej malty, hladené hladidlom dreveným</t>
  </si>
  <si>
    <t>1509708456</t>
  </si>
  <si>
    <t>625454111</t>
  </si>
  <si>
    <t>Potery stropov šachiet hr.25 mm, hladené hladidlom dreveným</t>
  </si>
  <si>
    <t>-1456852147</t>
  </si>
  <si>
    <t>624582232</t>
  </si>
  <si>
    <t>1871081856</t>
  </si>
  <si>
    <t>871251111</t>
  </si>
  <si>
    <t>Montáž potrubí z tvrdého PVC tesnených gumovým krúžkom vonkajšieho priemeru 110 mm</t>
  </si>
  <si>
    <t>522465308</t>
  </si>
  <si>
    <t>2861106800</t>
  </si>
  <si>
    <t>Rúrka tlaková z PVC D 110x4,3x4000 mm</t>
  </si>
  <si>
    <t>-1621352805</t>
  </si>
  <si>
    <t>8712Rpol</t>
  </si>
  <si>
    <t>Osadenie ventilačnej hlavice vodom.šachta</t>
  </si>
  <si>
    <t>967756796</t>
  </si>
  <si>
    <t>5623125100</t>
  </si>
  <si>
    <t>Hlavica nasávacia HL 902 závitová 1"</t>
  </si>
  <si>
    <t>-2061898874</t>
  </si>
  <si>
    <t>892233111.</t>
  </si>
  <si>
    <t>244011270</t>
  </si>
  <si>
    <t>816455627</t>
  </si>
  <si>
    <t>Šachty</t>
  </si>
  <si>
    <t>894414111</t>
  </si>
  <si>
    <t>Osadenie železobetónového dielca pre šachty, skruž základová TZP- vodomerová šachta</t>
  </si>
  <si>
    <t>1676548228</t>
  </si>
  <si>
    <t>5922438100</t>
  </si>
  <si>
    <t xml:space="preserve">Pref.betónový,kompl.vodomerná šachta s dnom 900x1200x1800mm </t>
  </si>
  <si>
    <t>-2113256061</t>
  </si>
  <si>
    <t>899102111</t>
  </si>
  <si>
    <t>Osadenie poklopu liatinového a oceľového vrátane rámu hmotn. nad 50 do 100 kg</t>
  </si>
  <si>
    <t>1814512642</t>
  </si>
  <si>
    <t>5524311000</t>
  </si>
  <si>
    <t>Poklop ťažký štvorcový s rámom 600 x 600 mm</t>
  </si>
  <si>
    <t>780743806</t>
  </si>
  <si>
    <t>998271301</t>
  </si>
  <si>
    <t>Presun hmôt pre kanal. hĺbené monolit. z betónu alebo železobetónu v otvorenom výkope</t>
  </si>
  <si>
    <t>1046419539</t>
  </si>
  <si>
    <t>1430444195</t>
  </si>
  <si>
    <t>71151Rpol</t>
  </si>
  <si>
    <t>Izolácia vnútorného povrchu - náter sikaton iny vodeodolný, mrazuvzdorný náter</t>
  </si>
  <si>
    <t>-1143328138</t>
  </si>
  <si>
    <t>sikaton</t>
  </si>
  <si>
    <t>Náter sikaton izolačný</t>
  </si>
  <si>
    <t>1698302015</t>
  </si>
  <si>
    <t>998711101</t>
  </si>
  <si>
    <t>Presun hmôt pre izoláciu proti vode v objektoch výšky do 6 m</t>
  </si>
  <si>
    <t>634606923</t>
  </si>
  <si>
    <t>Dokončovacie práce - nátery</t>
  </si>
  <si>
    <t>783222100</t>
  </si>
  <si>
    <t>Nátery kov.stav.doplnk.konštr. syntetické farby šedej na vzduchu schnúce dvojnásobné</t>
  </si>
  <si>
    <t>-1321815858</t>
  </si>
  <si>
    <t>1921101209</t>
  </si>
  <si>
    <t>2830010600</t>
  </si>
  <si>
    <t>Fólia výstražná BIELA - VODOVOD, 1 kotúč=500m, Campri</t>
  </si>
  <si>
    <t>2084628472</t>
  </si>
  <si>
    <t>SO 04 - ELEKTRICKÁ PRÍPOJKA</t>
  </si>
  <si>
    <t xml:space="preserve">      21-M-1 - Prípojka</t>
  </si>
  <si>
    <t xml:space="preserve">      46-M - Zemné práce vykonávané pri externých montážnych prácach</t>
  </si>
  <si>
    <t>21-M-1</t>
  </si>
  <si>
    <t>Prípojka</t>
  </si>
  <si>
    <t>1450463691</t>
  </si>
  <si>
    <t>1418721732</t>
  </si>
  <si>
    <t>210950101</t>
  </si>
  <si>
    <t>Označovací štítok na kábel hliníkový (naviac proti norme)</t>
  </si>
  <si>
    <t>-1889067620</t>
  </si>
  <si>
    <t>345840002800.S</t>
  </si>
  <si>
    <t>Označovač káblov 10 - 25 mm2, "0", typ J100</t>
  </si>
  <si>
    <t>1389326606</t>
  </si>
  <si>
    <t>210010094.S</t>
  </si>
  <si>
    <t>Rúrka ohybná elektroinštalačná z HDPE, D 110 uložená voľne</t>
  </si>
  <si>
    <t>1191338942</t>
  </si>
  <si>
    <t>345710006000.S</t>
  </si>
  <si>
    <t>Rúrka ohybná 09110 dvojplášťová korugovaná z HDPE, bezhalogénová, D 110 mm</t>
  </si>
  <si>
    <t>-223894015</t>
  </si>
  <si>
    <t>1671946933</t>
  </si>
  <si>
    <t>210100004.S</t>
  </si>
  <si>
    <t>Ukončenie vodičov v rozvádzač. vrátane zapojenia a vodičovej koncovky do 25 mm2</t>
  </si>
  <si>
    <t>43937489</t>
  </si>
  <si>
    <t>Zemné práce vykonávané pri externých montážnych prácach</t>
  </si>
  <si>
    <t>460200164.S</t>
  </si>
  <si>
    <t>Hĺbenie káblovej ryhy ručne 35 cm širokej a 80 cm hlbokej, v zemine triedy 4</t>
  </si>
  <si>
    <t>1559763190</t>
  </si>
  <si>
    <t>460420022.S</t>
  </si>
  <si>
    <t>Zriadenie, rekonšt. káblového lôžka z piesku bez zakrytia, v ryhe šír. do 65 cm, hrúbky vrstvy 10 cm</t>
  </si>
  <si>
    <t>1552626445</t>
  </si>
  <si>
    <t>583410004400</t>
  </si>
  <si>
    <t>Štrkodrva frakcia 0-63 mm, STN EN 13242 + A1</t>
  </si>
  <si>
    <t>-1689451630</t>
  </si>
  <si>
    <t>460490011.S</t>
  </si>
  <si>
    <t>Rozvinutie a uloženie výstražnej fólie z PE do ryhy, šírka do 22 cm</t>
  </si>
  <si>
    <t>166732232</t>
  </si>
  <si>
    <t>283230008000.S</t>
  </si>
  <si>
    <t>Výstražná fóla PE, š. 300, farba červená</t>
  </si>
  <si>
    <t>960985256</t>
  </si>
  <si>
    <t>460560164.S</t>
  </si>
  <si>
    <t>Ručný zásyp nezap. káblovej ryhy bez zhutn. zeminy, 35 cm širokej, 80 cm hlbokej v zemine tr. 4</t>
  </si>
  <si>
    <t>1151912780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</si>
</sst>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4" fillId="0" borderId="0" applyNumberFormat="0" applyFill="0" applyBorder="0" applyAlignment="0" applyProtection="0"/>
  </cellStyleXfs>
  <cellXfs count="22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4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7" fillId="0" borderId="0" xfId="1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5" borderId="0" xfId="0" applyFont="1" applyFill="1" applyAlignment="1">
      <alignment horizontal="left" vertical="center"/>
    </xf>
    <xf numFmtId="0" fontId="19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30" fillId="0" borderId="12" xfId="0" applyNumberFormat="1" applyFont="1" applyBorder="1" applyAlignment="1"/>
    <xf numFmtId="166" fontId="30" fillId="0" borderId="13" xfId="0" applyNumberFormat="1" applyFont="1" applyBorder="1" applyAlignment="1"/>
    <xf numFmtId="167" fontId="31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2" fillId="0" borderId="22" xfId="0" applyFont="1" applyBorder="1" applyAlignment="1" applyProtection="1">
      <alignment horizontal="center" vertical="center"/>
      <protection locked="0"/>
    </xf>
    <xf numFmtId="49" fontId="32" fillId="0" borderId="22" xfId="0" applyNumberFormat="1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left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167" fontId="32" fillId="0" borderId="22" xfId="0" applyNumberFormat="1" applyFont="1" applyBorder="1" applyAlignment="1" applyProtection="1">
      <alignment vertical="center"/>
      <protection locked="0"/>
    </xf>
    <xf numFmtId="167" fontId="32" fillId="3" borderId="22" xfId="0" applyNumberFormat="1" applyFont="1" applyFill="1" applyBorder="1" applyAlignment="1" applyProtection="1">
      <alignment vertical="center"/>
      <protection locked="0"/>
    </xf>
    <xf numFmtId="0" fontId="33" fillId="0" borderId="22" xfId="0" applyFont="1" applyBorder="1" applyAlignment="1" applyProtection="1">
      <alignment vertical="center"/>
      <protection locked="0"/>
    </xf>
    <xf numFmtId="0" fontId="33" fillId="0" borderId="3" xfId="0" applyFont="1" applyBorder="1" applyAlignment="1">
      <alignment vertical="center"/>
    </xf>
    <xf numFmtId="0" fontId="32" fillId="3" borderId="14" xfId="0" applyFont="1" applyFill="1" applyBorder="1" applyAlignment="1" applyProtection="1">
      <alignment horizontal="left" vertical="center"/>
      <protection locked="0"/>
    </xf>
    <xf numFmtId="0" fontId="32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32" fillId="3" borderId="19" xfId="0" applyFont="1" applyFill="1" applyBorder="1" applyAlignment="1" applyProtection="1">
      <alignment horizontal="left" vertical="center"/>
      <protection locked="0"/>
    </xf>
    <xf numFmtId="0" fontId="32" fillId="0" borderId="20" xfId="0" applyFont="1" applyBorder="1" applyAlignment="1">
      <alignment horizontal="center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0" fontId="19" fillId="5" borderId="7" xfId="0" applyFont="1" applyFill="1" applyBorder="1" applyAlignment="1">
      <alignment horizontal="right" vertical="center"/>
    </xf>
    <xf numFmtId="4" fontId="24" fillId="0" borderId="0" xfId="0" applyNumberFormat="1" applyFont="1" applyAlignment="1">
      <alignment horizontal="right" vertical="center"/>
    </xf>
    <xf numFmtId="0" fontId="2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5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10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04" t="s">
        <v>5</v>
      </c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189" t="s">
        <v>12</v>
      </c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R5" s="17"/>
      <c r="BE5" s="186" t="s">
        <v>13</v>
      </c>
      <c r="BS5" s="14" t="s">
        <v>6</v>
      </c>
    </row>
    <row r="6" spans="1:74" s="1" customFormat="1" ht="36.950000000000003" customHeight="1">
      <c r="B6" s="17"/>
      <c r="D6" s="23" t="s">
        <v>14</v>
      </c>
      <c r="K6" s="190" t="s">
        <v>15</v>
      </c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R6" s="17"/>
      <c r="BE6" s="187"/>
      <c r="BS6" s="14" t="s">
        <v>6</v>
      </c>
    </row>
    <row r="7" spans="1:74" s="1" customFormat="1" ht="12" customHeight="1">
      <c r="B7" s="17"/>
      <c r="D7" s="24" t="s">
        <v>16</v>
      </c>
      <c r="K7" s="22" t="s">
        <v>1</v>
      </c>
      <c r="AK7" s="24" t="s">
        <v>17</v>
      </c>
      <c r="AN7" s="22" t="s">
        <v>1</v>
      </c>
      <c r="AR7" s="17"/>
      <c r="BE7" s="187"/>
      <c r="BS7" s="14" t="s">
        <v>6</v>
      </c>
    </row>
    <row r="8" spans="1:74" s="1" customFormat="1" ht="12" customHeight="1">
      <c r="B8" s="17"/>
      <c r="D8" s="24" t="s">
        <v>18</v>
      </c>
      <c r="K8" s="22" t="s">
        <v>19</v>
      </c>
      <c r="AK8" s="24" t="s">
        <v>20</v>
      </c>
      <c r="AN8" s="25" t="s">
        <v>21</v>
      </c>
      <c r="AR8" s="17"/>
      <c r="BE8" s="187"/>
      <c r="BS8" s="14" t="s">
        <v>6</v>
      </c>
    </row>
    <row r="9" spans="1:74" s="1" customFormat="1" ht="14.45" customHeight="1">
      <c r="B9" s="17"/>
      <c r="AR9" s="17"/>
      <c r="BE9" s="187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24</v>
      </c>
      <c r="AR10" s="17"/>
      <c r="BE10" s="187"/>
      <c r="BS10" s="14" t="s">
        <v>6</v>
      </c>
    </row>
    <row r="11" spans="1:74" s="1" customFormat="1" ht="18.399999999999999" customHeight="1">
      <c r="B11" s="17"/>
      <c r="E11" s="22" t="s">
        <v>25</v>
      </c>
      <c r="AK11" s="24" t="s">
        <v>26</v>
      </c>
      <c r="AN11" s="22" t="s">
        <v>27</v>
      </c>
      <c r="AR11" s="17"/>
      <c r="BE11" s="187"/>
      <c r="BS11" s="14" t="s">
        <v>6</v>
      </c>
    </row>
    <row r="12" spans="1:74" s="1" customFormat="1" ht="6.95" customHeight="1">
      <c r="B12" s="17"/>
      <c r="AR12" s="17"/>
      <c r="BE12" s="187"/>
      <c r="BS12" s="14" t="s">
        <v>6</v>
      </c>
    </row>
    <row r="13" spans="1:74" s="1" customFormat="1" ht="12" customHeight="1">
      <c r="B13" s="17"/>
      <c r="D13" s="24" t="s">
        <v>28</v>
      </c>
      <c r="AK13" s="24" t="s">
        <v>23</v>
      </c>
      <c r="AN13" s="26" t="s">
        <v>29</v>
      </c>
      <c r="AR13" s="17"/>
      <c r="BE13" s="187"/>
      <c r="BS13" s="14" t="s">
        <v>6</v>
      </c>
    </row>
    <row r="14" spans="1:74">
      <c r="B14" s="17"/>
      <c r="E14" s="191" t="s">
        <v>29</v>
      </c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24" t="s">
        <v>26</v>
      </c>
      <c r="AN14" s="26" t="s">
        <v>29</v>
      </c>
      <c r="AR14" s="17"/>
      <c r="BE14" s="187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4" t="s">
        <v>6</v>
      </c>
    </row>
    <row r="15" spans="1:74" s="1" customFormat="1" ht="6.95" customHeight="1">
      <c r="B15" s="17"/>
      <c r="AR15" s="17"/>
      <c r="BE15" s="187"/>
      <c r="BS15" s="14" t="s">
        <v>3</v>
      </c>
    </row>
    <row r="16" spans="1:74" s="1" customFormat="1" ht="12" customHeight="1">
      <c r="B16" s="17"/>
      <c r="D16" s="24" t="s">
        <v>30</v>
      </c>
      <c r="AK16" s="24" t="s">
        <v>23</v>
      </c>
      <c r="AN16" s="22" t="s">
        <v>31</v>
      </c>
      <c r="AR16" s="17"/>
      <c r="BE16" s="187"/>
      <c r="BS16" s="14" t="s">
        <v>3</v>
      </c>
    </row>
    <row r="17" spans="1:71" s="1" customFormat="1" ht="18.399999999999999" customHeight="1">
      <c r="B17" s="17"/>
      <c r="E17" s="22" t="s">
        <v>32</v>
      </c>
      <c r="AK17" s="24" t="s">
        <v>26</v>
      </c>
      <c r="AN17" s="22" t="s">
        <v>33</v>
      </c>
      <c r="AR17" s="17"/>
      <c r="BE17" s="187"/>
      <c r="BS17" s="14" t="s">
        <v>34</v>
      </c>
    </row>
    <row r="18" spans="1:71" s="1" customFormat="1" ht="6.95" customHeight="1">
      <c r="B18" s="17"/>
      <c r="AR18" s="17"/>
      <c r="BE18" s="187"/>
      <c r="BS18" s="14" t="s">
        <v>35</v>
      </c>
    </row>
    <row r="19" spans="1:71" s="1" customFormat="1" ht="12" customHeight="1">
      <c r="B19" s="17"/>
      <c r="D19" s="24" t="s">
        <v>36</v>
      </c>
      <c r="AK19" s="24" t="s">
        <v>23</v>
      </c>
      <c r="AN19" s="22" t="s">
        <v>31</v>
      </c>
      <c r="AR19" s="17"/>
      <c r="BE19" s="187"/>
      <c r="BS19" s="14" t="s">
        <v>35</v>
      </c>
    </row>
    <row r="20" spans="1:71" s="1" customFormat="1" ht="18.399999999999999" customHeight="1">
      <c r="B20" s="17"/>
      <c r="E20" s="22" t="s">
        <v>32</v>
      </c>
      <c r="AK20" s="24" t="s">
        <v>26</v>
      </c>
      <c r="AN20" s="22" t="s">
        <v>33</v>
      </c>
      <c r="AR20" s="17"/>
      <c r="BE20" s="187"/>
      <c r="BS20" s="14" t="s">
        <v>34</v>
      </c>
    </row>
    <row r="21" spans="1:71" s="1" customFormat="1" ht="6.95" customHeight="1">
      <c r="B21" s="17"/>
      <c r="AR21" s="17"/>
      <c r="BE21" s="187"/>
    </row>
    <row r="22" spans="1:71" s="1" customFormat="1" ht="12" customHeight="1">
      <c r="B22" s="17"/>
      <c r="D22" s="24" t="s">
        <v>37</v>
      </c>
      <c r="AR22" s="17"/>
      <c r="BE22" s="187"/>
    </row>
    <row r="23" spans="1:71" s="1" customFormat="1" ht="16.5" customHeight="1">
      <c r="B23" s="17"/>
      <c r="E23" s="193" t="s">
        <v>1</v>
      </c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R23" s="17"/>
      <c r="BE23" s="187"/>
    </row>
    <row r="24" spans="1:71" s="1" customFormat="1" ht="6.95" customHeight="1">
      <c r="B24" s="17"/>
      <c r="AR24" s="17"/>
      <c r="BE24" s="187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87"/>
    </row>
    <row r="26" spans="1:71" s="2" customFormat="1" ht="25.9" customHeight="1">
      <c r="A26" s="29"/>
      <c r="B26" s="30"/>
      <c r="C26" s="29"/>
      <c r="D26" s="31" t="s">
        <v>38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4">
        <f>ROUND(AG94,2)</f>
        <v>0</v>
      </c>
      <c r="AL26" s="195"/>
      <c r="AM26" s="195"/>
      <c r="AN26" s="195"/>
      <c r="AO26" s="195"/>
      <c r="AP26" s="29"/>
      <c r="AQ26" s="29"/>
      <c r="AR26" s="30"/>
      <c r="BE26" s="187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87"/>
    </row>
    <row r="28" spans="1:71" s="2" customForma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96" t="s">
        <v>39</v>
      </c>
      <c r="M28" s="196"/>
      <c r="N28" s="196"/>
      <c r="O28" s="196"/>
      <c r="P28" s="196"/>
      <c r="Q28" s="29"/>
      <c r="R28" s="29"/>
      <c r="S28" s="29"/>
      <c r="T28" s="29"/>
      <c r="U28" s="29"/>
      <c r="V28" s="29"/>
      <c r="W28" s="196" t="s">
        <v>40</v>
      </c>
      <c r="X28" s="196"/>
      <c r="Y28" s="196"/>
      <c r="Z28" s="196"/>
      <c r="AA28" s="196"/>
      <c r="AB28" s="196"/>
      <c r="AC28" s="196"/>
      <c r="AD28" s="196"/>
      <c r="AE28" s="196"/>
      <c r="AF28" s="29"/>
      <c r="AG28" s="29"/>
      <c r="AH28" s="29"/>
      <c r="AI28" s="29"/>
      <c r="AJ28" s="29"/>
      <c r="AK28" s="196" t="s">
        <v>41</v>
      </c>
      <c r="AL28" s="196"/>
      <c r="AM28" s="196"/>
      <c r="AN28" s="196"/>
      <c r="AO28" s="196"/>
      <c r="AP28" s="29"/>
      <c r="AQ28" s="29"/>
      <c r="AR28" s="30"/>
      <c r="BE28" s="187"/>
    </row>
    <row r="29" spans="1:71" s="3" customFormat="1" ht="14.45" customHeight="1">
      <c r="B29" s="34"/>
      <c r="D29" s="24" t="s">
        <v>42</v>
      </c>
      <c r="F29" s="24" t="s">
        <v>43</v>
      </c>
      <c r="L29" s="199">
        <v>0.2</v>
      </c>
      <c r="M29" s="198"/>
      <c r="N29" s="198"/>
      <c r="O29" s="198"/>
      <c r="P29" s="198"/>
      <c r="W29" s="197">
        <f>ROUND(AZ94, 2)</f>
        <v>0</v>
      </c>
      <c r="X29" s="198"/>
      <c r="Y29" s="198"/>
      <c r="Z29" s="198"/>
      <c r="AA29" s="198"/>
      <c r="AB29" s="198"/>
      <c r="AC29" s="198"/>
      <c r="AD29" s="198"/>
      <c r="AE29" s="198"/>
      <c r="AK29" s="197">
        <f>ROUND(AV94, 2)</f>
        <v>0</v>
      </c>
      <c r="AL29" s="198"/>
      <c r="AM29" s="198"/>
      <c r="AN29" s="198"/>
      <c r="AO29" s="198"/>
      <c r="AR29" s="34"/>
      <c r="BE29" s="188"/>
    </row>
    <row r="30" spans="1:71" s="3" customFormat="1" ht="14.45" customHeight="1">
      <c r="B30" s="34"/>
      <c r="F30" s="24" t="s">
        <v>44</v>
      </c>
      <c r="L30" s="199">
        <v>0.2</v>
      </c>
      <c r="M30" s="198"/>
      <c r="N30" s="198"/>
      <c r="O30" s="198"/>
      <c r="P30" s="198"/>
      <c r="W30" s="197">
        <f>ROUND(BA94, 2)</f>
        <v>0</v>
      </c>
      <c r="X30" s="198"/>
      <c r="Y30" s="198"/>
      <c r="Z30" s="198"/>
      <c r="AA30" s="198"/>
      <c r="AB30" s="198"/>
      <c r="AC30" s="198"/>
      <c r="AD30" s="198"/>
      <c r="AE30" s="198"/>
      <c r="AK30" s="197">
        <f>ROUND(AW94, 2)</f>
        <v>0</v>
      </c>
      <c r="AL30" s="198"/>
      <c r="AM30" s="198"/>
      <c r="AN30" s="198"/>
      <c r="AO30" s="198"/>
      <c r="AR30" s="34"/>
      <c r="BE30" s="188"/>
    </row>
    <row r="31" spans="1:71" s="3" customFormat="1" ht="14.45" hidden="1" customHeight="1">
      <c r="B31" s="34"/>
      <c r="F31" s="24" t="s">
        <v>45</v>
      </c>
      <c r="L31" s="199">
        <v>0.2</v>
      </c>
      <c r="M31" s="198"/>
      <c r="N31" s="198"/>
      <c r="O31" s="198"/>
      <c r="P31" s="198"/>
      <c r="W31" s="197">
        <f>ROUND(BB94, 2)</f>
        <v>0</v>
      </c>
      <c r="X31" s="198"/>
      <c r="Y31" s="198"/>
      <c r="Z31" s="198"/>
      <c r="AA31" s="198"/>
      <c r="AB31" s="198"/>
      <c r="AC31" s="198"/>
      <c r="AD31" s="198"/>
      <c r="AE31" s="198"/>
      <c r="AK31" s="197">
        <v>0</v>
      </c>
      <c r="AL31" s="198"/>
      <c r="AM31" s="198"/>
      <c r="AN31" s="198"/>
      <c r="AO31" s="198"/>
      <c r="AR31" s="34"/>
      <c r="BE31" s="188"/>
    </row>
    <row r="32" spans="1:71" s="3" customFormat="1" ht="14.45" hidden="1" customHeight="1">
      <c r="B32" s="34"/>
      <c r="F32" s="24" t="s">
        <v>46</v>
      </c>
      <c r="L32" s="199">
        <v>0.2</v>
      </c>
      <c r="M32" s="198"/>
      <c r="N32" s="198"/>
      <c r="O32" s="198"/>
      <c r="P32" s="198"/>
      <c r="W32" s="197">
        <f>ROUND(BC94, 2)</f>
        <v>0</v>
      </c>
      <c r="X32" s="198"/>
      <c r="Y32" s="198"/>
      <c r="Z32" s="198"/>
      <c r="AA32" s="198"/>
      <c r="AB32" s="198"/>
      <c r="AC32" s="198"/>
      <c r="AD32" s="198"/>
      <c r="AE32" s="198"/>
      <c r="AK32" s="197">
        <v>0</v>
      </c>
      <c r="AL32" s="198"/>
      <c r="AM32" s="198"/>
      <c r="AN32" s="198"/>
      <c r="AO32" s="198"/>
      <c r="AR32" s="34"/>
      <c r="BE32" s="188"/>
    </row>
    <row r="33" spans="1:57" s="3" customFormat="1" ht="14.45" hidden="1" customHeight="1">
      <c r="B33" s="34"/>
      <c r="F33" s="24" t="s">
        <v>47</v>
      </c>
      <c r="L33" s="199">
        <v>0</v>
      </c>
      <c r="M33" s="198"/>
      <c r="N33" s="198"/>
      <c r="O33" s="198"/>
      <c r="P33" s="198"/>
      <c r="W33" s="197">
        <f>ROUND(BD94, 2)</f>
        <v>0</v>
      </c>
      <c r="X33" s="198"/>
      <c r="Y33" s="198"/>
      <c r="Z33" s="198"/>
      <c r="AA33" s="198"/>
      <c r="AB33" s="198"/>
      <c r="AC33" s="198"/>
      <c r="AD33" s="198"/>
      <c r="AE33" s="198"/>
      <c r="AK33" s="197">
        <v>0</v>
      </c>
      <c r="AL33" s="198"/>
      <c r="AM33" s="198"/>
      <c r="AN33" s="198"/>
      <c r="AO33" s="198"/>
      <c r="AR33" s="34"/>
      <c r="BE33" s="188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87"/>
    </row>
    <row r="35" spans="1:57" s="2" customFormat="1" ht="25.9" customHeight="1">
      <c r="A35" s="29"/>
      <c r="B35" s="30"/>
      <c r="C35" s="35"/>
      <c r="D35" s="36" t="s">
        <v>48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49</v>
      </c>
      <c r="U35" s="37"/>
      <c r="V35" s="37"/>
      <c r="W35" s="37"/>
      <c r="X35" s="203" t="s">
        <v>50</v>
      </c>
      <c r="Y35" s="201"/>
      <c r="Z35" s="201"/>
      <c r="AA35" s="201"/>
      <c r="AB35" s="201"/>
      <c r="AC35" s="37"/>
      <c r="AD35" s="37"/>
      <c r="AE35" s="37"/>
      <c r="AF35" s="37"/>
      <c r="AG35" s="37"/>
      <c r="AH35" s="37"/>
      <c r="AI35" s="37"/>
      <c r="AJ35" s="37"/>
      <c r="AK35" s="200">
        <f>SUM(AK26:AK33)</f>
        <v>0</v>
      </c>
      <c r="AL35" s="201"/>
      <c r="AM35" s="201"/>
      <c r="AN35" s="201"/>
      <c r="AO35" s="202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>
      <c r="A60" s="29"/>
      <c r="B60" s="30"/>
      <c r="C60" s="29"/>
      <c r="D60" s="42" t="s">
        <v>53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54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53</v>
      </c>
      <c r="AI60" s="32"/>
      <c r="AJ60" s="32"/>
      <c r="AK60" s="32"/>
      <c r="AL60" s="32"/>
      <c r="AM60" s="42" t="s">
        <v>54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>
      <c r="A64" s="29"/>
      <c r="B64" s="30"/>
      <c r="C64" s="29"/>
      <c r="D64" s="40" t="s">
        <v>55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56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>
      <c r="A75" s="29"/>
      <c r="B75" s="30"/>
      <c r="C75" s="29"/>
      <c r="D75" s="42" t="s">
        <v>53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54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53</v>
      </c>
      <c r="AI75" s="32"/>
      <c r="AJ75" s="32"/>
      <c r="AK75" s="32"/>
      <c r="AL75" s="32"/>
      <c r="AM75" s="42" t="s">
        <v>54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57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L84" s="4" t="str">
        <f>K5</f>
        <v>304-1</v>
      </c>
      <c r="AR84" s="48"/>
    </row>
    <row r="85" spans="1:91" s="5" customFormat="1" ht="36.950000000000003" customHeight="1">
      <c r="B85" s="49"/>
      <c r="C85" s="50" t="s">
        <v>14</v>
      </c>
      <c r="L85" s="183" t="str">
        <f>K6</f>
        <v>Koláre- prestavba RD, BARETTI, s. r. o - znížený</v>
      </c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18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>Koláre, parc.č. 58/2, 59/2, 59/3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20</v>
      </c>
      <c r="AJ87" s="29"/>
      <c r="AK87" s="29"/>
      <c r="AL87" s="29"/>
      <c r="AM87" s="211" t="str">
        <f>IF(AN8= "","",AN8)</f>
        <v>19. 10. 2020</v>
      </c>
      <c r="AN87" s="211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7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BARETTI, s. r. o., Slovenské Ďarmoty, č. 238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30</v>
      </c>
      <c r="AJ89" s="29"/>
      <c r="AK89" s="29"/>
      <c r="AL89" s="29"/>
      <c r="AM89" s="212" t="str">
        <f>IF(E17="","",E17)</f>
        <v>Sírius company s.r.o., Balog nad Ipľom</v>
      </c>
      <c r="AN89" s="213"/>
      <c r="AO89" s="213"/>
      <c r="AP89" s="213"/>
      <c r="AQ89" s="29"/>
      <c r="AR89" s="30"/>
      <c r="AS89" s="216" t="s">
        <v>58</v>
      </c>
      <c r="AT89" s="217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25.7" customHeight="1">
      <c r="A90" s="29"/>
      <c r="B90" s="30"/>
      <c r="C90" s="24" t="s">
        <v>28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36</v>
      </c>
      <c r="AJ90" s="29"/>
      <c r="AK90" s="29"/>
      <c r="AL90" s="29"/>
      <c r="AM90" s="212" t="str">
        <f>IF(E20="","",E20)</f>
        <v>Sírius company s.r.o., Balog nad Ipľom</v>
      </c>
      <c r="AN90" s="213"/>
      <c r="AO90" s="213"/>
      <c r="AP90" s="213"/>
      <c r="AQ90" s="29"/>
      <c r="AR90" s="30"/>
      <c r="AS90" s="218"/>
      <c r="AT90" s="219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18"/>
      <c r="AT91" s="219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178" t="s">
        <v>59</v>
      </c>
      <c r="D92" s="179"/>
      <c r="E92" s="179"/>
      <c r="F92" s="179"/>
      <c r="G92" s="179"/>
      <c r="H92" s="57"/>
      <c r="I92" s="182" t="s">
        <v>60</v>
      </c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208" t="s">
        <v>61</v>
      </c>
      <c r="AH92" s="179"/>
      <c r="AI92" s="179"/>
      <c r="AJ92" s="179"/>
      <c r="AK92" s="179"/>
      <c r="AL92" s="179"/>
      <c r="AM92" s="179"/>
      <c r="AN92" s="182" t="s">
        <v>62</v>
      </c>
      <c r="AO92" s="179"/>
      <c r="AP92" s="214"/>
      <c r="AQ92" s="58" t="s">
        <v>63</v>
      </c>
      <c r="AR92" s="30"/>
      <c r="AS92" s="59" t="s">
        <v>64</v>
      </c>
      <c r="AT92" s="60" t="s">
        <v>65</v>
      </c>
      <c r="AU92" s="60" t="s">
        <v>66</v>
      </c>
      <c r="AV92" s="60" t="s">
        <v>67</v>
      </c>
      <c r="AW92" s="60" t="s">
        <v>68</v>
      </c>
      <c r="AX92" s="60" t="s">
        <v>69</v>
      </c>
      <c r="AY92" s="60" t="s">
        <v>70</v>
      </c>
      <c r="AZ92" s="60" t="s">
        <v>71</v>
      </c>
      <c r="BA92" s="60" t="s">
        <v>72</v>
      </c>
      <c r="BB92" s="60" t="s">
        <v>73</v>
      </c>
      <c r="BC92" s="60" t="s">
        <v>74</v>
      </c>
      <c r="BD92" s="61" t="s">
        <v>75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76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85">
        <f>ROUND(AG95+SUM(AG106:AG108),2)</f>
        <v>0</v>
      </c>
      <c r="AH94" s="185"/>
      <c r="AI94" s="185"/>
      <c r="AJ94" s="185"/>
      <c r="AK94" s="185"/>
      <c r="AL94" s="185"/>
      <c r="AM94" s="185"/>
      <c r="AN94" s="220">
        <f>SUM(AG94,AT94)</f>
        <v>0</v>
      </c>
      <c r="AO94" s="220"/>
      <c r="AP94" s="220"/>
      <c r="AQ94" s="69" t="s">
        <v>1</v>
      </c>
      <c r="AR94" s="65"/>
      <c r="AS94" s="70">
        <f>ROUND(AS95+SUM(AS106:AS108),2)</f>
        <v>0</v>
      </c>
      <c r="AT94" s="71">
        <f>ROUND(SUM(AV94:AW94),2)</f>
        <v>0</v>
      </c>
      <c r="AU94" s="72">
        <f>ROUND(AU95+SUM(AU106:AU108),5)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ROUND(AZ95+SUM(AZ106:AZ108),2)</f>
        <v>0</v>
      </c>
      <c r="BA94" s="71">
        <f>ROUND(BA95+SUM(BA106:BA108),2)</f>
        <v>0</v>
      </c>
      <c r="BB94" s="71">
        <f>ROUND(BB95+SUM(BB106:BB108),2)</f>
        <v>0</v>
      </c>
      <c r="BC94" s="71">
        <f>ROUND(BC95+SUM(BC106:BC108),2)</f>
        <v>0</v>
      </c>
      <c r="BD94" s="73">
        <f>ROUND(BD95+SUM(BD106:BD108),2)</f>
        <v>0</v>
      </c>
      <c r="BS94" s="74" t="s">
        <v>77</v>
      </c>
      <c r="BT94" s="74" t="s">
        <v>78</v>
      </c>
      <c r="BU94" s="75" t="s">
        <v>79</v>
      </c>
      <c r="BV94" s="74" t="s">
        <v>80</v>
      </c>
      <c r="BW94" s="74" t="s">
        <v>4</v>
      </c>
      <c r="BX94" s="74" t="s">
        <v>81</v>
      </c>
      <c r="CL94" s="74" t="s">
        <v>1</v>
      </c>
    </row>
    <row r="95" spans="1:91" s="7" customFormat="1" ht="16.5" customHeight="1">
      <c r="B95" s="76"/>
      <c r="C95" s="77"/>
      <c r="D95" s="180" t="s">
        <v>82</v>
      </c>
      <c r="E95" s="180"/>
      <c r="F95" s="180"/>
      <c r="G95" s="180"/>
      <c r="H95" s="180"/>
      <c r="I95" s="78"/>
      <c r="J95" s="180" t="s">
        <v>83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209">
        <f>ROUND(AG96+SUM(AG101:AG103),2)</f>
        <v>0</v>
      </c>
      <c r="AH95" s="210"/>
      <c r="AI95" s="210"/>
      <c r="AJ95" s="210"/>
      <c r="AK95" s="210"/>
      <c r="AL95" s="210"/>
      <c r="AM95" s="210"/>
      <c r="AN95" s="215">
        <f>SUM(AG95,AT95)</f>
        <v>0</v>
      </c>
      <c r="AO95" s="210"/>
      <c r="AP95" s="210"/>
      <c r="AQ95" s="79" t="s">
        <v>84</v>
      </c>
      <c r="AR95" s="76"/>
      <c r="AS95" s="80">
        <f>ROUND(AS96+SUM(AS101:AS103),2)</f>
        <v>0</v>
      </c>
      <c r="AT95" s="81">
        <f>ROUND(SUM(AV95:AW95),2)</f>
        <v>0</v>
      </c>
      <c r="AU95" s="82">
        <f>ROUND(AU96+SUM(AU101:AU103),5)</f>
        <v>0</v>
      </c>
      <c r="AV95" s="81">
        <f>ROUND(AZ95*L29,2)</f>
        <v>0</v>
      </c>
      <c r="AW95" s="81">
        <f>ROUND(BA95*L30,2)</f>
        <v>0</v>
      </c>
      <c r="AX95" s="81">
        <f>ROUND(BB95*L29,2)</f>
        <v>0</v>
      </c>
      <c r="AY95" s="81">
        <f>ROUND(BC95*L30,2)</f>
        <v>0</v>
      </c>
      <c r="AZ95" s="81">
        <f>ROUND(AZ96+SUM(AZ101:AZ103),2)</f>
        <v>0</v>
      </c>
      <c r="BA95" s="81">
        <f>ROUND(BA96+SUM(BA101:BA103),2)</f>
        <v>0</v>
      </c>
      <c r="BB95" s="81">
        <f>ROUND(BB96+SUM(BB101:BB103),2)</f>
        <v>0</v>
      </c>
      <c r="BC95" s="81">
        <f>ROUND(BC96+SUM(BC101:BC103),2)</f>
        <v>0</v>
      </c>
      <c r="BD95" s="83">
        <f>ROUND(BD96+SUM(BD101:BD103),2)</f>
        <v>0</v>
      </c>
      <c r="BS95" s="84" t="s">
        <v>77</v>
      </c>
      <c r="BT95" s="84" t="s">
        <v>85</v>
      </c>
      <c r="BU95" s="84" t="s">
        <v>79</v>
      </c>
      <c r="BV95" s="84" t="s">
        <v>80</v>
      </c>
      <c r="BW95" s="84" t="s">
        <v>86</v>
      </c>
      <c r="BX95" s="84" t="s">
        <v>4</v>
      </c>
      <c r="CL95" s="84" t="s">
        <v>1</v>
      </c>
      <c r="CM95" s="84" t="s">
        <v>78</v>
      </c>
    </row>
    <row r="96" spans="1:91" s="4" customFormat="1" ht="16.5" customHeight="1">
      <c r="B96" s="48"/>
      <c r="C96" s="10"/>
      <c r="D96" s="10"/>
      <c r="E96" s="181" t="s">
        <v>87</v>
      </c>
      <c r="F96" s="181"/>
      <c r="G96" s="181"/>
      <c r="H96" s="181"/>
      <c r="I96" s="181"/>
      <c r="J96" s="10"/>
      <c r="K96" s="181" t="s">
        <v>88</v>
      </c>
      <c r="L96" s="181"/>
      <c r="M96" s="181"/>
      <c r="N96" s="181"/>
      <c r="O96" s="181"/>
      <c r="P96" s="181"/>
      <c r="Q96" s="181"/>
      <c r="R96" s="181"/>
      <c r="S96" s="181"/>
      <c r="T96" s="181"/>
      <c r="U96" s="181"/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207">
        <f>ROUND(SUM(AG97:AG100),2)</f>
        <v>0</v>
      </c>
      <c r="AH96" s="206"/>
      <c r="AI96" s="206"/>
      <c r="AJ96" s="206"/>
      <c r="AK96" s="206"/>
      <c r="AL96" s="206"/>
      <c r="AM96" s="206"/>
      <c r="AN96" s="205">
        <f>SUM(AG96,AT96)</f>
        <v>0</v>
      </c>
      <c r="AO96" s="206"/>
      <c r="AP96" s="206"/>
      <c r="AQ96" s="85" t="s">
        <v>89</v>
      </c>
      <c r="AR96" s="48"/>
      <c r="AS96" s="86">
        <f>ROUND(SUM(AS97:AS100),2)</f>
        <v>0</v>
      </c>
      <c r="AT96" s="87">
        <f>ROUND(SUM(AV96:AW96),2)</f>
        <v>0</v>
      </c>
      <c r="AU96" s="88">
        <f>ROUND(SUM(AU97:AU100),5)</f>
        <v>0</v>
      </c>
      <c r="AV96" s="87">
        <f>ROUND(AZ96*L29,2)</f>
        <v>0</v>
      </c>
      <c r="AW96" s="87">
        <f>ROUND(BA96*L30,2)</f>
        <v>0</v>
      </c>
      <c r="AX96" s="87">
        <f>ROUND(BB96*L29,2)</f>
        <v>0</v>
      </c>
      <c r="AY96" s="87">
        <f>ROUND(BC96*L30,2)</f>
        <v>0</v>
      </c>
      <c r="AZ96" s="87">
        <f>ROUND(SUM(AZ97:AZ100),2)</f>
        <v>0</v>
      </c>
      <c r="BA96" s="87">
        <f>ROUND(SUM(BA97:BA100),2)</f>
        <v>0</v>
      </c>
      <c r="BB96" s="87">
        <f>ROUND(SUM(BB97:BB100),2)</f>
        <v>0</v>
      </c>
      <c r="BC96" s="87">
        <f>ROUND(SUM(BC97:BC100),2)</f>
        <v>0</v>
      </c>
      <c r="BD96" s="89">
        <f>ROUND(SUM(BD97:BD100),2)</f>
        <v>0</v>
      </c>
      <c r="BS96" s="22" t="s">
        <v>77</v>
      </c>
      <c r="BT96" s="22" t="s">
        <v>90</v>
      </c>
      <c r="BU96" s="22" t="s">
        <v>79</v>
      </c>
      <c r="BV96" s="22" t="s">
        <v>80</v>
      </c>
      <c r="BW96" s="22" t="s">
        <v>91</v>
      </c>
      <c r="BX96" s="22" t="s">
        <v>86</v>
      </c>
      <c r="CL96" s="22" t="s">
        <v>1</v>
      </c>
    </row>
    <row r="97" spans="1:91" s="4" customFormat="1" ht="23.25" customHeight="1">
      <c r="A97" s="90" t="s">
        <v>92</v>
      </c>
      <c r="B97" s="48"/>
      <c r="C97" s="10"/>
      <c r="D97" s="10"/>
      <c r="E97" s="10"/>
      <c r="F97" s="181" t="s">
        <v>93</v>
      </c>
      <c r="G97" s="181"/>
      <c r="H97" s="181"/>
      <c r="I97" s="181"/>
      <c r="J97" s="181"/>
      <c r="K97" s="10"/>
      <c r="L97" s="181" t="s">
        <v>94</v>
      </c>
      <c r="M97" s="181"/>
      <c r="N97" s="181"/>
      <c r="O97" s="181"/>
      <c r="P97" s="181"/>
      <c r="Q97" s="181"/>
      <c r="R97" s="181"/>
      <c r="S97" s="181"/>
      <c r="T97" s="181"/>
      <c r="U97" s="181"/>
      <c r="V97" s="181"/>
      <c r="W97" s="181"/>
      <c r="X97" s="181"/>
      <c r="Y97" s="181"/>
      <c r="Z97" s="181"/>
      <c r="AA97" s="181"/>
      <c r="AB97" s="181"/>
      <c r="AC97" s="181"/>
      <c r="AD97" s="181"/>
      <c r="AE97" s="181"/>
      <c r="AF97" s="181"/>
      <c r="AG97" s="205">
        <f>'A. - Vybudovanie jednopod...'!J34</f>
        <v>0</v>
      </c>
      <c r="AH97" s="206"/>
      <c r="AI97" s="206"/>
      <c r="AJ97" s="206"/>
      <c r="AK97" s="206"/>
      <c r="AL97" s="206"/>
      <c r="AM97" s="206"/>
      <c r="AN97" s="205">
        <f>SUM(AG97,AT97)</f>
        <v>0</v>
      </c>
      <c r="AO97" s="206"/>
      <c r="AP97" s="206"/>
      <c r="AQ97" s="85" t="s">
        <v>89</v>
      </c>
      <c r="AR97" s="48"/>
      <c r="AS97" s="86">
        <v>0</v>
      </c>
      <c r="AT97" s="87">
        <f>ROUND(SUM(AV97:AW97),2)</f>
        <v>0</v>
      </c>
      <c r="AU97" s="88">
        <f>'A. - Vybudovanie jednopod...'!P152</f>
        <v>0</v>
      </c>
      <c r="AV97" s="87">
        <f>'A. - Vybudovanie jednopod...'!J37</f>
        <v>0</v>
      </c>
      <c r="AW97" s="87">
        <f>'A. - Vybudovanie jednopod...'!J38</f>
        <v>0</v>
      </c>
      <c r="AX97" s="87">
        <f>'A. - Vybudovanie jednopod...'!J39</f>
        <v>0</v>
      </c>
      <c r="AY97" s="87">
        <f>'A. - Vybudovanie jednopod...'!J40</f>
        <v>0</v>
      </c>
      <c r="AZ97" s="87">
        <f>'A. - Vybudovanie jednopod...'!F37</f>
        <v>0</v>
      </c>
      <c r="BA97" s="87">
        <f>'A. - Vybudovanie jednopod...'!F38</f>
        <v>0</v>
      </c>
      <c r="BB97" s="87">
        <f>'A. - Vybudovanie jednopod...'!F39</f>
        <v>0</v>
      </c>
      <c r="BC97" s="87">
        <f>'A. - Vybudovanie jednopod...'!F40</f>
        <v>0</v>
      </c>
      <c r="BD97" s="89">
        <f>'A. - Vybudovanie jednopod...'!F41</f>
        <v>0</v>
      </c>
      <c r="BT97" s="22" t="s">
        <v>95</v>
      </c>
      <c r="BV97" s="22" t="s">
        <v>80</v>
      </c>
      <c r="BW97" s="22" t="s">
        <v>96</v>
      </c>
      <c r="BX97" s="22" t="s">
        <v>91</v>
      </c>
      <c r="CL97" s="22" t="s">
        <v>1</v>
      </c>
    </row>
    <row r="98" spans="1:91" s="4" customFormat="1" ht="16.5" customHeight="1">
      <c r="A98" s="90" t="s">
        <v>92</v>
      </c>
      <c r="B98" s="48"/>
      <c r="C98" s="10"/>
      <c r="D98" s="10"/>
      <c r="E98" s="10"/>
      <c r="F98" s="181" t="s">
        <v>97</v>
      </c>
      <c r="G98" s="181"/>
      <c r="H98" s="181"/>
      <c r="I98" s="181"/>
      <c r="J98" s="181"/>
      <c r="K98" s="10"/>
      <c r="L98" s="181" t="s">
        <v>98</v>
      </c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205">
        <f>'B. - Vybudovanie poschodia'!J34</f>
        <v>0</v>
      </c>
      <c r="AH98" s="206"/>
      <c r="AI98" s="206"/>
      <c r="AJ98" s="206"/>
      <c r="AK98" s="206"/>
      <c r="AL98" s="206"/>
      <c r="AM98" s="206"/>
      <c r="AN98" s="205">
        <f>SUM(AG98,AT98)</f>
        <v>0</v>
      </c>
      <c r="AO98" s="206"/>
      <c r="AP98" s="206"/>
      <c r="AQ98" s="85" t="s">
        <v>89</v>
      </c>
      <c r="AR98" s="48"/>
      <c r="AS98" s="86">
        <v>0</v>
      </c>
      <c r="AT98" s="87">
        <f>ROUND(SUM(AV98:AW98),2)</f>
        <v>0</v>
      </c>
      <c r="AU98" s="88">
        <f>'B. - Vybudovanie poschodia'!P142</f>
        <v>0</v>
      </c>
      <c r="AV98" s="87">
        <f>'B. - Vybudovanie poschodia'!J37</f>
        <v>0</v>
      </c>
      <c r="AW98" s="87">
        <f>'B. - Vybudovanie poschodia'!J38</f>
        <v>0</v>
      </c>
      <c r="AX98" s="87">
        <f>'B. - Vybudovanie poschodia'!J39</f>
        <v>0</v>
      </c>
      <c r="AY98" s="87">
        <f>'B. - Vybudovanie poschodia'!J40</f>
        <v>0</v>
      </c>
      <c r="AZ98" s="87">
        <f>'B. - Vybudovanie poschodia'!F37</f>
        <v>0</v>
      </c>
      <c r="BA98" s="87">
        <f>'B. - Vybudovanie poschodia'!F38</f>
        <v>0</v>
      </c>
      <c r="BB98" s="87">
        <f>'B. - Vybudovanie poschodia'!F39</f>
        <v>0</v>
      </c>
      <c r="BC98" s="87">
        <f>'B. - Vybudovanie poschodia'!F40</f>
        <v>0</v>
      </c>
      <c r="BD98" s="89">
        <f>'B. - Vybudovanie poschodia'!F41</f>
        <v>0</v>
      </c>
      <c r="BT98" s="22" t="s">
        <v>95</v>
      </c>
      <c r="BV98" s="22" t="s">
        <v>80</v>
      </c>
      <c r="BW98" s="22" t="s">
        <v>99</v>
      </c>
      <c r="BX98" s="22" t="s">
        <v>91</v>
      </c>
      <c r="CL98" s="22" t="s">
        <v>1</v>
      </c>
    </row>
    <row r="99" spans="1:91" s="4" customFormat="1" ht="35.25" customHeight="1">
      <c r="A99" s="90" t="s">
        <v>92</v>
      </c>
      <c r="B99" s="48"/>
      <c r="C99" s="10"/>
      <c r="D99" s="10"/>
      <c r="E99" s="10"/>
      <c r="F99" s="181" t="s">
        <v>100</v>
      </c>
      <c r="G99" s="181"/>
      <c r="H99" s="181"/>
      <c r="I99" s="181"/>
      <c r="J99" s="181"/>
      <c r="K99" s="10"/>
      <c r="L99" s="181" t="s">
        <v>101</v>
      </c>
      <c r="M99" s="181"/>
      <c r="N99" s="181"/>
      <c r="O99" s="181"/>
      <c r="P99" s="181"/>
      <c r="Q99" s="181"/>
      <c r="R99" s="181"/>
      <c r="S99" s="181"/>
      <c r="T99" s="181"/>
      <c r="U99" s="181"/>
      <c r="V99" s="181"/>
      <c r="W99" s="181"/>
      <c r="X99" s="181"/>
      <c r="Y99" s="181"/>
      <c r="Z99" s="181"/>
      <c r="AA99" s="181"/>
      <c r="AB99" s="181"/>
      <c r="AC99" s="181"/>
      <c r="AD99" s="181"/>
      <c r="AE99" s="181"/>
      <c r="AF99" s="181"/>
      <c r="AG99" s="205">
        <f>'C. - Výmena pôvodných von...'!J34</f>
        <v>0</v>
      </c>
      <c r="AH99" s="206"/>
      <c r="AI99" s="206"/>
      <c r="AJ99" s="206"/>
      <c r="AK99" s="206"/>
      <c r="AL99" s="206"/>
      <c r="AM99" s="206"/>
      <c r="AN99" s="205">
        <f>SUM(AG99,AT99)</f>
        <v>0</v>
      </c>
      <c r="AO99" s="206"/>
      <c r="AP99" s="206"/>
      <c r="AQ99" s="85" t="s">
        <v>89</v>
      </c>
      <c r="AR99" s="48"/>
      <c r="AS99" s="86">
        <v>0</v>
      </c>
      <c r="AT99" s="87">
        <f>ROUND(SUM(AV99:AW99),2)</f>
        <v>0</v>
      </c>
      <c r="AU99" s="88">
        <f>'C. - Výmena pôvodných von...'!P135</f>
        <v>0</v>
      </c>
      <c r="AV99" s="87">
        <f>'C. - Výmena pôvodných von...'!J37</f>
        <v>0</v>
      </c>
      <c r="AW99" s="87">
        <f>'C. - Výmena pôvodných von...'!J38</f>
        <v>0</v>
      </c>
      <c r="AX99" s="87">
        <f>'C. - Výmena pôvodných von...'!J39</f>
        <v>0</v>
      </c>
      <c r="AY99" s="87">
        <f>'C. - Výmena pôvodných von...'!J40</f>
        <v>0</v>
      </c>
      <c r="AZ99" s="87">
        <f>'C. - Výmena pôvodných von...'!F37</f>
        <v>0</v>
      </c>
      <c r="BA99" s="87">
        <f>'C. - Výmena pôvodných von...'!F38</f>
        <v>0</v>
      </c>
      <c r="BB99" s="87">
        <f>'C. - Výmena pôvodných von...'!F39</f>
        <v>0</v>
      </c>
      <c r="BC99" s="87">
        <f>'C. - Výmena pôvodných von...'!F40</f>
        <v>0</v>
      </c>
      <c r="BD99" s="89">
        <f>'C. - Výmena pôvodných von...'!F41</f>
        <v>0</v>
      </c>
      <c r="BT99" s="22" t="s">
        <v>95</v>
      </c>
      <c r="BV99" s="22" t="s">
        <v>80</v>
      </c>
      <c r="BW99" s="22" t="s">
        <v>102</v>
      </c>
      <c r="BX99" s="22" t="s">
        <v>91</v>
      </c>
      <c r="CL99" s="22" t="s">
        <v>1</v>
      </c>
    </row>
    <row r="100" spans="1:91" s="4" customFormat="1" ht="16.5" customHeight="1">
      <c r="A100" s="90" t="s">
        <v>92</v>
      </c>
      <c r="B100" s="48"/>
      <c r="C100" s="10"/>
      <c r="D100" s="10"/>
      <c r="E100" s="10"/>
      <c r="F100" s="181" t="s">
        <v>103</v>
      </c>
      <c r="G100" s="181"/>
      <c r="H100" s="181"/>
      <c r="I100" s="181"/>
      <c r="J100" s="181"/>
      <c r="K100" s="10"/>
      <c r="L100" s="181" t="s">
        <v>104</v>
      </c>
      <c r="M100" s="181"/>
      <c r="N100" s="181"/>
      <c r="O100" s="181"/>
      <c r="P100" s="181"/>
      <c r="Q100" s="181"/>
      <c r="R100" s="181"/>
      <c r="S100" s="181"/>
      <c r="T100" s="181"/>
      <c r="U100" s="181"/>
      <c r="V100" s="181"/>
      <c r="W100" s="181"/>
      <c r="X100" s="181"/>
      <c r="Y100" s="181"/>
      <c r="Z100" s="181"/>
      <c r="AA100" s="181"/>
      <c r="AB100" s="181"/>
      <c r="AC100" s="181"/>
      <c r="AD100" s="181"/>
      <c r="AE100" s="181"/>
      <c r="AF100" s="181"/>
      <c r="AG100" s="205">
        <f>'D. - Vybudovanie prístreš...'!J34</f>
        <v>0</v>
      </c>
      <c r="AH100" s="206"/>
      <c r="AI100" s="206"/>
      <c r="AJ100" s="206"/>
      <c r="AK100" s="206"/>
      <c r="AL100" s="206"/>
      <c r="AM100" s="206"/>
      <c r="AN100" s="205">
        <f>SUM(AG100,AT100)</f>
        <v>0</v>
      </c>
      <c r="AO100" s="206"/>
      <c r="AP100" s="206"/>
      <c r="AQ100" s="85" t="s">
        <v>89</v>
      </c>
      <c r="AR100" s="48"/>
      <c r="AS100" s="86">
        <v>0</v>
      </c>
      <c r="AT100" s="87">
        <f>ROUND(SUM(AV100:AW100),2)</f>
        <v>0</v>
      </c>
      <c r="AU100" s="88">
        <f>'D. - Vybudovanie prístreš...'!P136</f>
        <v>0</v>
      </c>
      <c r="AV100" s="87">
        <f>'D. - Vybudovanie prístreš...'!J37</f>
        <v>0</v>
      </c>
      <c r="AW100" s="87">
        <f>'D. - Vybudovanie prístreš...'!J38</f>
        <v>0</v>
      </c>
      <c r="AX100" s="87">
        <f>'D. - Vybudovanie prístreš...'!J39</f>
        <v>0</v>
      </c>
      <c r="AY100" s="87">
        <f>'D. - Vybudovanie prístreš...'!J40</f>
        <v>0</v>
      </c>
      <c r="AZ100" s="87">
        <f>'D. - Vybudovanie prístreš...'!F37</f>
        <v>0</v>
      </c>
      <c r="BA100" s="87">
        <f>'D. - Vybudovanie prístreš...'!F38</f>
        <v>0</v>
      </c>
      <c r="BB100" s="87">
        <f>'D. - Vybudovanie prístreš...'!F39</f>
        <v>0</v>
      </c>
      <c r="BC100" s="87">
        <f>'D. - Vybudovanie prístreš...'!F40</f>
        <v>0</v>
      </c>
      <c r="BD100" s="89">
        <f>'D. - Vybudovanie prístreš...'!F41</f>
        <v>0</v>
      </c>
      <c r="BT100" s="22" t="s">
        <v>95</v>
      </c>
      <c r="BV100" s="22" t="s">
        <v>80</v>
      </c>
      <c r="BW100" s="22" t="s">
        <v>105</v>
      </c>
      <c r="BX100" s="22" t="s">
        <v>91</v>
      </c>
      <c r="CL100" s="22" t="s">
        <v>1</v>
      </c>
    </row>
    <row r="101" spans="1:91" s="4" customFormat="1" ht="16.5" customHeight="1">
      <c r="A101" s="90" t="s">
        <v>92</v>
      </c>
      <c r="B101" s="48"/>
      <c r="C101" s="10"/>
      <c r="D101" s="10"/>
      <c r="E101" s="181" t="s">
        <v>106</v>
      </c>
      <c r="F101" s="181"/>
      <c r="G101" s="181"/>
      <c r="H101" s="181"/>
      <c r="I101" s="181"/>
      <c r="J101" s="10"/>
      <c r="K101" s="181" t="s">
        <v>107</v>
      </c>
      <c r="L101" s="181"/>
      <c r="M101" s="181"/>
      <c r="N101" s="181"/>
      <c r="O101" s="181"/>
      <c r="P101" s="181"/>
      <c r="Q101" s="181"/>
      <c r="R101" s="181"/>
      <c r="S101" s="181"/>
      <c r="T101" s="181"/>
      <c r="U101" s="181"/>
      <c r="V101" s="181"/>
      <c r="W101" s="181"/>
      <c r="X101" s="181"/>
      <c r="Y101" s="181"/>
      <c r="Z101" s="181"/>
      <c r="AA101" s="181"/>
      <c r="AB101" s="181"/>
      <c r="AC101" s="181"/>
      <c r="AD101" s="181"/>
      <c r="AE101" s="181"/>
      <c r="AF101" s="181"/>
      <c r="AG101" s="205">
        <f>'02 - Zdravotechnika'!J32</f>
        <v>0</v>
      </c>
      <c r="AH101" s="206"/>
      <c r="AI101" s="206"/>
      <c r="AJ101" s="206"/>
      <c r="AK101" s="206"/>
      <c r="AL101" s="206"/>
      <c r="AM101" s="206"/>
      <c r="AN101" s="205">
        <f>SUM(AG101,AT101)</f>
        <v>0</v>
      </c>
      <c r="AO101" s="206"/>
      <c r="AP101" s="206"/>
      <c r="AQ101" s="85" t="s">
        <v>89</v>
      </c>
      <c r="AR101" s="48"/>
      <c r="AS101" s="86">
        <v>0</v>
      </c>
      <c r="AT101" s="87">
        <f>ROUND(SUM(AV101:AW101),2)</f>
        <v>0</v>
      </c>
      <c r="AU101" s="88">
        <f>'02 - Zdravotechnika'!P129</f>
        <v>0</v>
      </c>
      <c r="AV101" s="87">
        <f>'02 - Zdravotechnika'!J35</f>
        <v>0</v>
      </c>
      <c r="AW101" s="87">
        <f>'02 - Zdravotechnika'!J36</f>
        <v>0</v>
      </c>
      <c r="AX101" s="87">
        <f>'02 - Zdravotechnika'!J37</f>
        <v>0</v>
      </c>
      <c r="AY101" s="87">
        <f>'02 - Zdravotechnika'!J38</f>
        <v>0</v>
      </c>
      <c r="AZ101" s="87">
        <f>'02 - Zdravotechnika'!F35</f>
        <v>0</v>
      </c>
      <c r="BA101" s="87">
        <f>'02 - Zdravotechnika'!F36</f>
        <v>0</v>
      </c>
      <c r="BB101" s="87">
        <f>'02 - Zdravotechnika'!F37</f>
        <v>0</v>
      </c>
      <c r="BC101" s="87">
        <f>'02 - Zdravotechnika'!F38</f>
        <v>0</v>
      </c>
      <c r="BD101" s="89">
        <f>'02 - Zdravotechnika'!F39</f>
        <v>0</v>
      </c>
      <c r="BT101" s="22" t="s">
        <v>90</v>
      </c>
      <c r="BV101" s="22" t="s">
        <v>80</v>
      </c>
      <c r="BW101" s="22" t="s">
        <v>108</v>
      </c>
      <c r="BX101" s="22" t="s">
        <v>86</v>
      </c>
      <c r="CL101" s="22" t="s">
        <v>1</v>
      </c>
    </row>
    <row r="102" spans="1:91" s="4" customFormat="1" ht="16.5" customHeight="1">
      <c r="A102" s="90" t="s">
        <v>92</v>
      </c>
      <c r="B102" s="48"/>
      <c r="C102" s="10"/>
      <c r="D102" s="10"/>
      <c r="E102" s="181" t="s">
        <v>109</v>
      </c>
      <c r="F102" s="181"/>
      <c r="G102" s="181"/>
      <c r="H102" s="181"/>
      <c r="I102" s="181"/>
      <c r="J102" s="10"/>
      <c r="K102" s="181" t="s">
        <v>110</v>
      </c>
      <c r="L102" s="181"/>
      <c r="M102" s="181"/>
      <c r="N102" s="181"/>
      <c r="O102" s="181"/>
      <c r="P102" s="181"/>
      <c r="Q102" s="181"/>
      <c r="R102" s="181"/>
      <c r="S102" s="181"/>
      <c r="T102" s="181"/>
      <c r="U102" s="181"/>
      <c r="V102" s="181"/>
      <c r="W102" s="181"/>
      <c r="X102" s="181"/>
      <c r="Y102" s="181"/>
      <c r="Z102" s="181"/>
      <c r="AA102" s="181"/>
      <c r="AB102" s="181"/>
      <c r="AC102" s="181"/>
      <c r="AD102" s="181"/>
      <c r="AE102" s="181"/>
      <c r="AF102" s="181"/>
      <c r="AG102" s="205">
        <f>'03 - Vykurovanie'!J32</f>
        <v>0</v>
      </c>
      <c r="AH102" s="206"/>
      <c r="AI102" s="206"/>
      <c r="AJ102" s="206"/>
      <c r="AK102" s="206"/>
      <c r="AL102" s="206"/>
      <c r="AM102" s="206"/>
      <c r="AN102" s="205">
        <f>SUM(AG102,AT102)</f>
        <v>0</v>
      </c>
      <c r="AO102" s="206"/>
      <c r="AP102" s="206"/>
      <c r="AQ102" s="85" t="s">
        <v>89</v>
      </c>
      <c r="AR102" s="48"/>
      <c r="AS102" s="86">
        <v>0</v>
      </c>
      <c r="AT102" s="87">
        <f>ROUND(SUM(AV102:AW102),2)</f>
        <v>0</v>
      </c>
      <c r="AU102" s="88">
        <f>'03 - Vykurovanie'!P126</f>
        <v>0</v>
      </c>
      <c r="AV102" s="87">
        <f>'03 - Vykurovanie'!J35</f>
        <v>0</v>
      </c>
      <c r="AW102" s="87">
        <f>'03 - Vykurovanie'!J36</f>
        <v>0</v>
      </c>
      <c r="AX102" s="87">
        <f>'03 - Vykurovanie'!J37</f>
        <v>0</v>
      </c>
      <c r="AY102" s="87">
        <f>'03 - Vykurovanie'!J38</f>
        <v>0</v>
      </c>
      <c r="AZ102" s="87">
        <f>'03 - Vykurovanie'!F35</f>
        <v>0</v>
      </c>
      <c r="BA102" s="87">
        <f>'03 - Vykurovanie'!F36</f>
        <v>0</v>
      </c>
      <c r="BB102" s="87">
        <f>'03 - Vykurovanie'!F37</f>
        <v>0</v>
      </c>
      <c r="BC102" s="87">
        <f>'03 - Vykurovanie'!F38</f>
        <v>0</v>
      </c>
      <c r="BD102" s="89">
        <f>'03 - Vykurovanie'!F39</f>
        <v>0</v>
      </c>
      <c r="BT102" s="22" t="s">
        <v>90</v>
      </c>
      <c r="BV102" s="22" t="s">
        <v>80</v>
      </c>
      <c r="BW102" s="22" t="s">
        <v>111</v>
      </c>
      <c r="BX102" s="22" t="s">
        <v>86</v>
      </c>
      <c r="CL102" s="22" t="s">
        <v>1</v>
      </c>
    </row>
    <row r="103" spans="1:91" s="4" customFormat="1" ht="16.5" customHeight="1">
      <c r="B103" s="48"/>
      <c r="C103" s="10"/>
      <c r="D103" s="10"/>
      <c r="E103" s="181" t="s">
        <v>112</v>
      </c>
      <c r="F103" s="181"/>
      <c r="G103" s="181"/>
      <c r="H103" s="181"/>
      <c r="I103" s="181"/>
      <c r="J103" s="10"/>
      <c r="K103" s="181" t="s">
        <v>113</v>
      </c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181"/>
      <c r="AG103" s="207">
        <f>ROUND(SUM(AG104:AG105),2)</f>
        <v>0</v>
      </c>
      <c r="AH103" s="206"/>
      <c r="AI103" s="206"/>
      <c r="AJ103" s="206"/>
      <c r="AK103" s="206"/>
      <c r="AL103" s="206"/>
      <c r="AM103" s="206"/>
      <c r="AN103" s="205">
        <f>SUM(AG103,AT103)</f>
        <v>0</v>
      </c>
      <c r="AO103" s="206"/>
      <c r="AP103" s="206"/>
      <c r="AQ103" s="85" t="s">
        <v>89</v>
      </c>
      <c r="AR103" s="48"/>
      <c r="AS103" s="86">
        <f>ROUND(SUM(AS104:AS105),2)</f>
        <v>0</v>
      </c>
      <c r="AT103" s="87">
        <f>ROUND(SUM(AV103:AW103),2)</f>
        <v>0</v>
      </c>
      <c r="AU103" s="88">
        <f>ROUND(SUM(AU104:AU105),5)</f>
        <v>0</v>
      </c>
      <c r="AV103" s="87">
        <f>ROUND(AZ103*L29,2)</f>
        <v>0</v>
      </c>
      <c r="AW103" s="87">
        <f>ROUND(BA103*L30,2)</f>
        <v>0</v>
      </c>
      <c r="AX103" s="87">
        <f>ROUND(BB103*L29,2)</f>
        <v>0</v>
      </c>
      <c r="AY103" s="87">
        <f>ROUND(BC103*L30,2)</f>
        <v>0</v>
      </c>
      <c r="AZ103" s="87">
        <f>ROUND(SUM(AZ104:AZ105),2)</f>
        <v>0</v>
      </c>
      <c r="BA103" s="87">
        <f>ROUND(SUM(BA104:BA105),2)</f>
        <v>0</v>
      </c>
      <c r="BB103" s="87">
        <f>ROUND(SUM(BB104:BB105),2)</f>
        <v>0</v>
      </c>
      <c r="BC103" s="87">
        <f>ROUND(SUM(BC104:BC105),2)</f>
        <v>0</v>
      </c>
      <c r="BD103" s="89">
        <f>ROUND(SUM(BD104:BD105),2)</f>
        <v>0</v>
      </c>
      <c r="BS103" s="22" t="s">
        <v>77</v>
      </c>
      <c r="BT103" s="22" t="s">
        <v>90</v>
      </c>
      <c r="BU103" s="22" t="s">
        <v>79</v>
      </c>
      <c r="BV103" s="22" t="s">
        <v>80</v>
      </c>
      <c r="BW103" s="22" t="s">
        <v>114</v>
      </c>
      <c r="BX103" s="22" t="s">
        <v>86</v>
      </c>
      <c r="CL103" s="22" t="s">
        <v>1</v>
      </c>
    </row>
    <row r="104" spans="1:91" s="4" customFormat="1" ht="16.5" customHeight="1">
      <c r="A104" s="90" t="s">
        <v>92</v>
      </c>
      <c r="B104" s="48"/>
      <c r="C104" s="10"/>
      <c r="D104" s="10"/>
      <c r="E104" s="10"/>
      <c r="F104" s="181" t="s">
        <v>115</v>
      </c>
      <c r="G104" s="181"/>
      <c r="H104" s="181"/>
      <c r="I104" s="181"/>
      <c r="J104" s="181"/>
      <c r="K104" s="10"/>
      <c r="L104" s="181" t="s">
        <v>116</v>
      </c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1"/>
      <c r="Z104" s="181"/>
      <c r="AA104" s="181"/>
      <c r="AB104" s="181"/>
      <c r="AC104" s="181"/>
      <c r="AD104" s="181"/>
      <c r="AE104" s="181"/>
      <c r="AF104" s="181"/>
      <c r="AG104" s="205">
        <f>'a) - Silnoprúd'!J34</f>
        <v>0</v>
      </c>
      <c r="AH104" s="206"/>
      <c r="AI104" s="206"/>
      <c r="AJ104" s="206"/>
      <c r="AK104" s="206"/>
      <c r="AL104" s="206"/>
      <c r="AM104" s="206"/>
      <c r="AN104" s="205">
        <f>SUM(AG104,AT104)</f>
        <v>0</v>
      </c>
      <c r="AO104" s="206"/>
      <c r="AP104" s="206"/>
      <c r="AQ104" s="85" t="s">
        <v>89</v>
      </c>
      <c r="AR104" s="48"/>
      <c r="AS104" s="86">
        <v>0</v>
      </c>
      <c r="AT104" s="87">
        <f>ROUND(SUM(AV104:AW104),2)</f>
        <v>0</v>
      </c>
      <c r="AU104" s="88">
        <f>'a) - Silnoprúd'!P131</f>
        <v>0</v>
      </c>
      <c r="AV104" s="87">
        <f>'a) - Silnoprúd'!J37</f>
        <v>0</v>
      </c>
      <c r="AW104" s="87">
        <f>'a) - Silnoprúd'!J38</f>
        <v>0</v>
      </c>
      <c r="AX104" s="87">
        <f>'a) - Silnoprúd'!J39</f>
        <v>0</v>
      </c>
      <c r="AY104" s="87">
        <f>'a) - Silnoprúd'!J40</f>
        <v>0</v>
      </c>
      <c r="AZ104" s="87">
        <f>'a) - Silnoprúd'!F37</f>
        <v>0</v>
      </c>
      <c r="BA104" s="87">
        <f>'a) - Silnoprúd'!F38</f>
        <v>0</v>
      </c>
      <c r="BB104" s="87">
        <f>'a) - Silnoprúd'!F39</f>
        <v>0</v>
      </c>
      <c r="BC104" s="87">
        <f>'a) - Silnoprúd'!F40</f>
        <v>0</v>
      </c>
      <c r="BD104" s="89">
        <f>'a) - Silnoprúd'!F41</f>
        <v>0</v>
      </c>
      <c r="BT104" s="22" t="s">
        <v>95</v>
      </c>
      <c r="BV104" s="22" t="s">
        <v>80</v>
      </c>
      <c r="BW104" s="22" t="s">
        <v>117</v>
      </c>
      <c r="BX104" s="22" t="s">
        <v>114</v>
      </c>
      <c r="CL104" s="22" t="s">
        <v>1</v>
      </c>
    </row>
    <row r="105" spans="1:91" s="4" customFormat="1" ht="16.5" customHeight="1">
      <c r="A105" s="90" t="s">
        <v>92</v>
      </c>
      <c r="B105" s="48"/>
      <c r="C105" s="10"/>
      <c r="D105" s="10"/>
      <c r="E105" s="10"/>
      <c r="F105" s="181" t="s">
        <v>118</v>
      </c>
      <c r="G105" s="181"/>
      <c r="H105" s="181"/>
      <c r="I105" s="181"/>
      <c r="J105" s="181"/>
      <c r="K105" s="10"/>
      <c r="L105" s="181" t="s">
        <v>119</v>
      </c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1"/>
      <c r="Z105" s="181"/>
      <c r="AA105" s="181"/>
      <c r="AB105" s="181"/>
      <c r="AC105" s="181"/>
      <c r="AD105" s="181"/>
      <c r="AE105" s="181"/>
      <c r="AF105" s="181"/>
      <c r="AG105" s="205">
        <f>'b) - Bleskozvod'!J34</f>
        <v>0</v>
      </c>
      <c r="AH105" s="206"/>
      <c r="AI105" s="206"/>
      <c r="AJ105" s="206"/>
      <c r="AK105" s="206"/>
      <c r="AL105" s="206"/>
      <c r="AM105" s="206"/>
      <c r="AN105" s="205">
        <f>SUM(AG105,AT105)</f>
        <v>0</v>
      </c>
      <c r="AO105" s="206"/>
      <c r="AP105" s="206"/>
      <c r="AQ105" s="85" t="s">
        <v>89</v>
      </c>
      <c r="AR105" s="48"/>
      <c r="AS105" s="86">
        <v>0</v>
      </c>
      <c r="AT105" s="87">
        <f>ROUND(SUM(AV105:AW105),2)</f>
        <v>0</v>
      </c>
      <c r="AU105" s="88">
        <f>'b) - Bleskozvod'!P126</f>
        <v>0</v>
      </c>
      <c r="AV105" s="87">
        <f>'b) - Bleskozvod'!J37</f>
        <v>0</v>
      </c>
      <c r="AW105" s="87">
        <f>'b) - Bleskozvod'!J38</f>
        <v>0</v>
      </c>
      <c r="AX105" s="87">
        <f>'b) - Bleskozvod'!J39</f>
        <v>0</v>
      </c>
      <c r="AY105" s="87">
        <f>'b) - Bleskozvod'!J40</f>
        <v>0</v>
      </c>
      <c r="AZ105" s="87">
        <f>'b) - Bleskozvod'!F37</f>
        <v>0</v>
      </c>
      <c r="BA105" s="87">
        <f>'b) - Bleskozvod'!F38</f>
        <v>0</v>
      </c>
      <c r="BB105" s="87">
        <f>'b) - Bleskozvod'!F39</f>
        <v>0</v>
      </c>
      <c r="BC105" s="87">
        <f>'b) - Bleskozvod'!F40</f>
        <v>0</v>
      </c>
      <c r="BD105" s="89">
        <f>'b) - Bleskozvod'!F41</f>
        <v>0</v>
      </c>
      <c r="BT105" s="22" t="s">
        <v>95</v>
      </c>
      <c r="BV105" s="22" t="s">
        <v>80</v>
      </c>
      <c r="BW105" s="22" t="s">
        <v>120</v>
      </c>
      <c r="BX105" s="22" t="s">
        <v>114</v>
      </c>
      <c r="CL105" s="22" t="s">
        <v>1</v>
      </c>
    </row>
    <row r="106" spans="1:91" s="7" customFormat="1" ht="24.75" customHeight="1">
      <c r="A106" s="90" t="s">
        <v>92</v>
      </c>
      <c r="B106" s="76"/>
      <c r="C106" s="77"/>
      <c r="D106" s="180" t="s">
        <v>121</v>
      </c>
      <c r="E106" s="180"/>
      <c r="F106" s="180"/>
      <c r="G106" s="180"/>
      <c r="H106" s="180"/>
      <c r="I106" s="78"/>
      <c r="J106" s="180" t="s">
        <v>122</v>
      </c>
      <c r="K106" s="180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0"/>
      <c r="AA106" s="180"/>
      <c r="AB106" s="180"/>
      <c r="AC106" s="180"/>
      <c r="AD106" s="180"/>
      <c r="AE106" s="180"/>
      <c r="AF106" s="180"/>
      <c r="AG106" s="215">
        <f>'SO 02 - DOMÁCA KANALIZÁCI...'!J30</f>
        <v>0</v>
      </c>
      <c r="AH106" s="210"/>
      <c r="AI106" s="210"/>
      <c r="AJ106" s="210"/>
      <c r="AK106" s="210"/>
      <c r="AL106" s="210"/>
      <c r="AM106" s="210"/>
      <c r="AN106" s="215">
        <f>SUM(AG106,AT106)</f>
        <v>0</v>
      </c>
      <c r="AO106" s="210"/>
      <c r="AP106" s="210"/>
      <c r="AQ106" s="79" t="s">
        <v>84</v>
      </c>
      <c r="AR106" s="76"/>
      <c r="AS106" s="80">
        <v>0</v>
      </c>
      <c r="AT106" s="81">
        <f>ROUND(SUM(AV106:AW106),2)</f>
        <v>0</v>
      </c>
      <c r="AU106" s="82">
        <f>'SO 02 - DOMÁCA KANALIZÁCI...'!P124</f>
        <v>0</v>
      </c>
      <c r="AV106" s="81">
        <f>'SO 02 - DOMÁCA KANALIZÁCI...'!J33</f>
        <v>0</v>
      </c>
      <c r="AW106" s="81">
        <f>'SO 02 - DOMÁCA KANALIZÁCI...'!J34</f>
        <v>0</v>
      </c>
      <c r="AX106" s="81">
        <f>'SO 02 - DOMÁCA KANALIZÁCI...'!J35</f>
        <v>0</v>
      </c>
      <c r="AY106" s="81">
        <f>'SO 02 - DOMÁCA KANALIZÁCI...'!J36</f>
        <v>0</v>
      </c>
      <c r="AZ106" s="81">
        <f>'SO 02 - DOMÁCA KANALIZÁCI...'!F33</f>
        <v>0</v>
      </c>
      <c r="BA106" s="81">
        <f>'SO 02 - DOMÁCA KANALIZÁCI...'!F34</f>
        <v>0</v>
      </c>
      <c r="BB106" s="81">
        <f>'SO 02 - DOMÁCA KANALIZÁCI...'!F35</f>
        <v>0</v>
      </c>
      <c r="BC106" s="81">
        <f>'SO 02 - DOMÁCA KANALIZÁCI...'!F36</f>
        <v>0</v>
      </c>
      <c r="BD106" s="83">
        <f>'SO 02 - DOMÁCA KANALIZÁCI...'!F37</f>
        <v>0</v>
      </c>
      <c r="BT106" s="84" t="s">
        <v>85</v>
      </c>
      <c r="BV106" s="84" t="s">
        <v>80</v>
      </c>
      <c r="BW106" s="84" t="s">
        <v>123</v>
      </c>
      <c r="BX106" s="84" t="s">
        <v>4</v>
      </c>
      <c r="CL106" s="84" t="s">
        <v>1</v>
      </c>
      <c r="CM106" s="84" t="s">
        <v>78</v>
      </c>
    </row>
    <row r="107" spans="1:91" s="7" customFormat="1" ht="16.5" customHeight="1">
      <c r="A107" s="90" t="s">
        <v>92</v>
      </c>
      <c r="B107" s="76"/>
      <c r="C107" s="77"/>
      <c r="D107" s="180" t="s">
        <v>124</v>
      </c>
      <c r="E107" s="180"/>
      <c r="F107" s="180"/>
      <c r="G107" s="180"/>
      <c r="H107" s="180"/>
      <c r="I107" s="78"/>
      <c r="J107" s="180" t="s">
        <v>125</v>
      </c>
      <c r="K107" s="180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0"/>
      <c r="AA107" s="180"/>
      <c r="AB107" s="180"/>
      <c r="AC107" s="180"/>
      <c r="AD107" s="180"/>
      <c r="AE107" s="180"/>
      <c r="AF107" s="180"/>
      <c r="AG107" s="215">
        <f>'SO 03 - DOMÁCI VODOVOD '!J30</f>
        <v>0</v>
      </c>
      <c r="AH107" s="210"/>
      <c r="AI107" s="210"/>
      <c r="AJ107" s="210"/>
      <c r="AK107" s="210"/>
      <c r="AL107" s="210"/>
      <c r="AM107" s="210"/>
      <c r="AN107" s="215">
        <f>SUM(AG107,AT107)</f>
        <v>0</v>
      </c>
      <c r="AO107" s="210"/>
      <c r="AP107" s="210"/>
      <c r="AQ107" s="79" t="s">
        <v>84</v>
      </c>
      <c r="AR107" s="76"/>
      <c r="AS107" s="80">
        <v>0</v>
      </c>
      <c r="AT107" s="81">
        <f>ROUND(SUM(AV107:AW107),2)</f>
        <v>0</v>
      </c>
      <c r="AU107" s="82">
        <f>'SO 03 - DOMÁCI VODOVOD '!P128</f>
        <v>0</v>
      </c>
      <c r="AV107" s="81">
        <f>'SO 03 - DOMÁCI VODOVOD '!J33</f>
        <v>0</v>
      </c>
      <c r="AW107" s="81">
        <f>'SO 03 - DOMÁCI VODOVOD '!J34</f>
        <v>0</v>
      </c>
      <c r="AX107" s="81">
        <f>'SO 03 - DOMÁCI VODOVOD '!J35</f>
        <v>0</v>
      </c>
      <c r="AY107" s="81">
        <f>'SO 03 - DOMÁCI VODOVOD '!J36</f>
        <v>0</v>
      </c>
      <c r="AZ107" s="81">
        <f>'SO 03 - DOMÁCI VODOVOD '!F33</f>
        <v>0</v>
      </c>
      <c r="BA107" s="81">
        <f>'SO 03 - DOMÁCI VODOVOD '!F34</f>
        <v>0</v>
      </c>
      <c r="BB107" s="81">
        <f>'SO 03 - DOMÁCI VODOVOD '!F35</f>
        <v>0</v>
      </c>
      <c r="BC107" s="81">
        <f>'SO 03 - DOMÁCI VODOVOD '!F36</f>
        <v>0</v>
      </c>
      <c r="BD107" s="83">
        <f>'SO 03 - DOMÁCI VODOVOD '!F37</f>
        <v>0</v>
      </c>
      <c r="BT107" s="84" t="s">
        <v>85</v>
      </c>
      <c r="BV107" s="84" t="s">
        <v>80</v>
      </c>
      <c r="BW107" s="84" t="s">
        <v>126</v>
      </c>
      <c r="BX107" s="84" t="s">
        <v>4</v>
      </c>
      <c r="CL107" s="84" t="s">
        <v>1</v>
      </c>
      <c r="CM107" s="84" t="s">
        <v>78</v>
      </c>
    </row>
    <row r="108" spans="1:91" s="7" customFormat="1" ht="16.5" customHeight="1">
      <c r="A108" s="90" t="s">
        <v>92</v>
      </c>
      <c r="B108" s="76"/>
      <c r="C108" s="77"/>
      <c r="D108" s="180" t="s">
        <v>127</v>
      </c>
      <c r="E108" s="180"/>
      <c r="F108" s="180"/>
      <c r="G108" s="180"/>
      <c r="H108" s="180"/>
      <c r="I108" s="78"/>
      <c r="J108" s="180" t="s">
        <v>128</v>
      </c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0"/>
      <c r="AA108" s="180"/>
      <c r="AB108" s="180"/>
      <c r="AC108" s="180"/>
      <c r="AD108" s="180"/>
      <c r="AE108" s="180"/>
      <c r="AF108" s="180"/>
      <c r="AG108" s="215">
        <f>'SO 04 - ELEKTRICKÁ PRÍPOJKA'!J30</f>
        <v>0</v>
      </c>
      <c r="AH108" s="210"/>
      <c r="AI108" s="210"/>
      <c r="AJ108" s="210"/>
      <c r="AK108" s="210"/>
      <c r="AL108" s="210"/>
      <c r="AM108" s="210"/>
      <c r="AN108" s="215">
        <f>SUM(AG108,AT108)</f>
        <v>0</v>
      </c>
      <c r="AO108" s="210"/>
      <c r="AP108" s="210"/>
      <c r="AQ108" s="79" t="s">
        <v>84</v>
      </c>
      <c r="AR108" s="76"/>
      <c r="AS108" s="91">
        <v>0</v>
      </c>
      <c r="AT108" s="92">
        <f>ROUND(SUM(AV108:AW108),2)</f>
        <v>0</v>
      </c>
      <c r="AU108" s="93">
        <f>'SO 04 - ELEKTRICKÁ PRÍPOJKA'!P120</f>
        <v>0</v>
      </c>
      <c r="AV108" s="92">
        <f>'SO 04 - ELEKTRICKÁ PRÍPOJKA'!J33</f>
        <v>0</v>
      </c>
      <c r="AW108" s="92">
        <f>'SO 04 - ELEKTRICKÁ PRÍPOJKA'!J34</f>
        <v>0</v>
      </c>
      <c r="AX108" s="92">
        <f>'SO 04 - ELEKTRICKÁ PRÍPOJKA'!J35</f>
        <v>0</v>
      </c>
      <c r="AY108" s="92">
        <f>'SO 04 - ELEKTRICKÁ PRÍPOJKA'!J36</f>
        <v>0</v>
      </c>
      <c r="AZ108" s="92">
        <f>'SO 04 - ELEKTRICKÁ PRÍPOJKA'!F33</f>
        <v>0</v>
      </c>
      <c r="BA108" s="92">
        <f>'SO 04 - ELEKTRICKÁ PRÍPOJKA'!F34</f>
        <v>0</v>
      </c>
      <c r="BB108" s="92">
        <f>'SO 04 - ELEKTRICKÁ PRÍPOJKA'!F35</f>
        <v>0</v>
      </c>
      <c r="BC108" s="92">
        <f>'SO 04 - ELEKTRICKÁ PRÍPOJKA'!F36</f>
        <v>0</v>
      </c>
      <c r="BD108" s="94">
        <f>'SO 04 - ELEKTRICKÁ PRÍPOJKA'!F37</f>
        <v>0</v>
      </c>
      <c r="BT108" s="84" t="s">
        <v>85</v>
      </c>
      <c r="BV108" s="84" t="s">
        <v>80</v>
      </c>
      <c r="BW108" s="84" t="s">
        <v>129</v>
      </c>
      <c r="BX108" s="84" t="s">
        <v>4</v>
      </c>
      <c r="CL108" s="84" t="s">
        <v>1</v>
      </c>
      <c r="CM108" s="84" t="s">
        <v>78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AN107:AP107"/>
    <mergeCell ref="AG107:AM107"/>
    <mergeCell ref="AN108:AP108"/>
    <mergeCell ref="AG108:AM108"/>
    <mergeCell ref="AN94:AP94"/>
    <mergeCell ref="AS89:AT91"/>
    <mergeCell ref="AN105:AP105"/>
    <mergeCell ref="AG105:AM105"/>
    <mergeCell ref="AN106:AP106"/>
    <mergeCell ref="AG106:AM106"/>
    <mergeCell ref="AR2:BE2"/>
    <mergeCell ref="AG104:AM104"/>
    <mergeCell ref="AG103:AM103"/>
    <mergeCell ref="AG102:AM102"/>
    <mergeCell ref="AG97:AM97"/>
    <mergeCell ref="AG92:AM92"/>
    <mergeCell ref="AG100:AM100"/>
    <mergeCell ref="AG101:AM101"/>
    <mergeCell ref="AG98:AM98"/>
    <mergeCell ref="AG95:AM95"/>
    <mergeCell ref="AG99:AM99"/>
    <mergeCell ref="AG96:AM96"/>
    <mergeCell ref="AM87:AN87"/>
    <mergeCell ref="AM89:AP89"/>
    <mergeCell ref="AM90:AP90"/>
    <mergeCell ref="AN104:AP104"/>
    <mergeCell ref="L33:P33"/>
    <mergeCell ref="W33:AE33"/>
    <mergeCell ref="AK33:AO33"/>
    <mergeCell ref="AK35:AO35"/>
    <mergeCell ref="X35:AB35"/>
    <mergeCell ref="L31:P31"/>
    <mergeCell ref="W31:AE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D107:H107"/>
    <mergeCell ref="J107:AF107"/>
    <mergeCell ref="D108:H108"/>
    <mergeCell ref="J108:AF108"/>
    <mergeCell ref="AG94:AM94"/>
    <mergeCell ref="L85:AO85"/>
    <mergeCell ref="L104:AF104"/>
    <mergeCell ref="F105:J105"/>
    <mergeCell ref="L105:AF105"/>
    <mergeCell ref="D106:H106"/>
    <mergeCell ref="J106:AF106"/>
    <mergeCell ref="AN103:AP103"/>
    <mergeCell ref="AN98:AP98"/>
    <mergeCell ref="AN102:AP102"/>
    <mergeCell ref="AN92:AP92"/>
    <mergeCell ref="AN96:AP96"/>
    <mergeCell ref="AN99:AP99"/>
    <mergeCell ref="AN95:AP95"/>
    <mergeCell ref="AN100:AP100"/>
    <mergeCell ref="AN101:AP101"/>
    <mergeCell ref="AN97:AP97"/>
    <mergeCell ref="F104:J104"/>
    <mergeCell ref="F99:J99"/>
    <mergeCell ref="F97:J97"/>
    <mergeCell ref="F100:J100"/>
    <mergeCell ref="I92:AF92"/>
    <mergeCell ref="J95:AF95"/>
    <mergeCell ref="K101:AF101"/>
    <mergeCell ref="K96:AF96"/>
    <mergeCell ref="K102:AF102"/>
    <mergeCell ref="K103:AF103"/>
    <mergeCell ref="L97:AF97"/>
    <mergeCell ref="L99:AF99"/>
    <mergeCell ref="L98:AF98"/>
    <mergeCell ref="L100:AF100"/>
    <mergeCell ref="C92:G92"/>
    <mergeCell ref="D95:H95"/>
    <mergeCell ref="E103:I103"/>
    <mergeCell ref="E102:I102"/>
    <mergeCell ref="E96:I96"/>
    <mergeCell ref="E101:I101"/>
    <mergeCell ref="F98:J98"/>
  </mergeCells>
  <hyperlinks>
    <hyperlink ref="A97" location="'A. - Vybudovanie jednopod...'!C2" display="/" xr:uid="{00000000-0004-0000-0000-000000000000}"/>
    <hyperlink ref="A98" location="'B. - Vybudovanie poschodia'!C2" display="/" xr:uid="{00000000-0004-0000-0000-000001000000}"/>
    <hyperlink ref="A99" location="'C. - Výmena pôvodných von...'!C2" display="/" xr:uid="{00000000-0004-0000-0000-000002000000}"/>
    <hyperlink ref="A100" location="'D. - Vybudovanie prístreš...'!C2" display="/" xr:uid="{00000000-0004-0000-0000-000003000000}"/>
    <hyperlink ref="A101" location="'02 - Zdravotechnika'!C2" display="/" xr:uid="{00000000-0004-0000-0000-000004000000}"/>
    <hyperlink ref="A102" location="'03 - Vykurovanie'!C2" display="/" xr:uid="{00000000-0004-0000-0000-000005000000}"/>
    <hyperlink ref="A104" location="'a) - Silnoprúd'!C2" display="/" xr:uid="{00000000-0004-0000-0000-000006000000}"/>
    <hyperlink ref="A105" location="'b) - Bleskozvod'!C2" display="/" xr:uid="{00000000-0004-0000-0000-000007000000}"/>
    <hyperlink ref="A106" location="'SO 02 - DOMÁCA KANALIZÁCI...'!C2" display="/" xr:uid="{00000000-0004-0000-0000-000008000000}"/>
    <hyperlink ref="A107" location="'SO 03 - DOMÁCI VODOVOD '!C2" display="/" xr:uid="{00000000-0004-0000-0000-000009000000}"/>
    <hyperlink ref="A108" location="'SO 04 - ELEKTRICKÁ PRÍPOJKA'!C2" display="/" xr:uid="{00000000-0004-0000-0000-00000A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 s="2" customFormat="1" ht="12" customHeight="1">
      <c r="A8" s="29"/>
      <c r="B8" s="30"/>
      <c r="C8" s="29"/>
      <c r="D8" s="24" t="s">
        <v>131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3" t="s">
        <v>1980</v>
      </c>
      <c r="F9" s="224"/>
      <c r="G9" s="224"/>
      <c r="H9" s="224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19. 10. 2020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27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89"/>
      <c r="G18" s="189"/>
      <c r="H18" s="18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23</v>
      </c>
      <c r="J20" s="22" t="s">
        <v>31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32</v>
      </c>
      <c r="F21" s="29"/>
      <c r="G21" s="29"/>
      <c r="H21" s="29"/>
      <c r="I21" s="24" t="s">
        <v>26</v>
      </c>
      <c r="J21" s="22" t="s">
        <v>33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36</v>
      </c>
      <c r="E23" s="29"/>
      <c r="F23" s="29"/>
      <c r="G23" s="29"/>
      <c r="H23" s="29"/>
      <c r="I23" s="24" t="s">
        <v>23</v>
      </c>
      <c r="J23" s="22" t="s">
        <v>31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32</v>
      </c>
      <c r="F24" s="29"/>
      <c r="G24" s="29"/>
      <c r="H24" s="29"/>
      <c r="I24" s="24" t="s">
        <v>26</v>
      </c>
      <c r="J24" s="22" t="s">
        <v>33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37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7"/>
      <c r="B27" s="98"/>
      <c r="C27" s="97"/>
      <c r="D27" s="97"/>
      <c r="E27" s="193" t="s">
        <v>1</v>
      </c>
      <c r="F27" s="193"/>
      <c r="G27" s="193"/>
      <c r="H27" s="193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38</v>
      </c>
      <c r="E30" s="29"/>
      <c r="F30" s="29"/>
      <c r="G30" s="29"/>
      <c r="H30" s="29"/>
      <c r="I30" s="29"/>
      <c r="J30" s="68">
        <f>ROUND(J124,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40</v>
      </c>
      <c r="G32" s="29"/>
      <c r="H32" s="29"/>
      <c r="I32" s="33" t="s">
        <v>39</v>
      </c>
      <c r="J32" s="33" t="s">
        <v>41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6" t="s">
        <v>42</v>
      </c>
      <c r="E33" s="24" t="s">
        <v>43</v>
      </c>
      <c r="F33" s="101">
        <f>ROUND((SUM(BE124:BE155)),  2)</f>
        <v>0</v>
      </c>
      <c r="G33" s="29"/>
      <c r="H33" s="29"/>
      <c r="I33" s="102">
        <v>0.2</v>
      </c>
      <c r="J33" s="101">
        <f>ROUND(((SUM(BE124:BE155))*I33),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44</v>
      </c>
      <c r="F34" s="101">
        <f>ROUND((SUM(BF124:BF155)),  2)</f>
        <v>0</v>
      </c>
      <c r="G34" s="29"/>
      <c r="H34" s="29"/>
      <c r="I34" s="102">
        <v>0.2</v>
      </c>
      <c r="J34" s="101">
        <f>ROUND(((SUM(BF124:BF155))*I34),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45</v>
      </c>
      <c r="F35" s="101">
        <f>ROUND((SUM(BG124:BG155)),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46</v>
      </c>
      <c r="F36" s="101">
        <f>ROUND((SUM(BH124:BH155)),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47</v>
      </c>
      <c r="F37" s="101">
        <f>ROUND((SUM(BI124:BI155)),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48</v>
      </c>
      <c r="E39" s="57"/>
      <c r="F39" s="57"/>
      <c r="G39" s="105" t="s">
        <v>49</v>
      </c>
      <c r="H39" s="106" t="s">
        <v>50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131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3" t="str">
        <f>E9</f>
        <v>SO 02 - DOMÁCA KANALIZÁCIA A MONOLITICKÁ ŽUMPA</v>
      </c>
      <c r="F87" s="224"/>
      <c r="G87" s="224"/>
      <c r="H87" s="224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Koláre, parc.č. 58/2, 59/2, 59/3</v>
      </c>
      <c r="G89" s="29"/>
      <c r="H89" s="29"/>
      <c r="I89" s="24" t="s">
        <v>20</v>
      </c>
      <c r="J89" s="52" t="str">
        <f>IF(J12="","",J12)</f>
        <v>19. 10. 2020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22</v>
      </c>
      <c r="D91" s="29"/>
      <c r="E91" s="29"/>
      <c r="F91" s="22" t="str">
        <f>E15</f>
        <v>BARETTI, s. r. o., Slovenské Ďarmoty, č. 238</v>
      </c>
      <c r="G91" s="29"/>
      <c r="H91" s="29"/>
      <c r="I91" s="24" t="s">
        <v>30</v>
      </c>
      <c r="J91" s="27" t="str">
        <f>E21</f>
        <v>Sírius company s.r.o., Balog nad Ipľom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40.15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36</v>
      </c>
      <c r="J92" s="27" t="str">
        <f>E24</f>
        <v>Sírius company s.r.o., Balog nad Ipľom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138</v>
      </c>
      <c r="D94" s="103"/>
      <c r="E94" s="103"/>
      <c r="F94" s="103"/>
      <c r="G94" s="103"/>
      <c r="H94" s="103"/>
      <c r="I94" s="103"/>
      <c r="J94" s="112" t="s">
        <v>139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140</v>
      </c>
      <c r="D96" s="29"/>
      <c r="E96" s="29"/>
      <c r="F96" s="29"/>
      <c r="G96" s="29"/>
      <c r="H96" s="29"/>
      <c r="I96" s="29"/>
      <c r="J96" s="68">
        <f>J124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141</v>
      </c>
    </row>
    <row r="97" spans="1:31" s="9" customFormat="1" ht="24.95" customHeight="1">
      <c r="B97" s="114"/>
      <c r="D97" s="115" t="s">
        <v>142</v>
      </c>
      <c r="E97" s="116"/>
      <c r="F97" s="116"/>
      <c r="G97" s="116"/>
      <c r="H97" s="116"/>
      <c r="I97" s="116"/>
      <c r="J97" s="117">
        <f>J125</f>
        <v>0</v>
      </c>
      <c r="L97" s="114"/>
    </row>
    <row r="98" spans="1:31" s="10" customFormat="1" ht="19.899999999999999" customHeight="1">
      <c r="B98" s="118"/>
      <c r="D98" s="119" t="s">
        <v>1981</v>
      </c>
      <c r="E98" s="120"/>
      <c r="F98" s="120"/>
      <c r="G98" s="120"/>
      <c r="H98" s="120"/>
      <c r="I98" s="120"/>
      <c r="J98" s="121">
        <f>J126</f>
        <v>0</v>
      </c>
      <c r="L98" s="118"/>
    </row>
    <row r="99" spans="1:31" s="10" customFormat="1" ht="19.899999999999999" customHeight="1">
      <c r="B99" s="118"/>
      <c r="D99" s="119" t="s">
        <v>1982</v>
      </c>
      <c r="E99" s="120"/>
      <c r="F99" s="120"/>
      <c r="G99" s="120"/>
      <c r="H99" s="120"/>
      <c r="I99" s="120"/>
      <c r="J99" s="121">
        <f>J128</f>
        <v>0</v>
      </c>
      <c r="L99" s="118"/>
    </row>
    <row r="100" spans="1:31" s="10" customFormat="1" ht="19.899999999999999" customHeight="1">
      <c r="B100" s="118"/>
      <c r="D100" s="119" t="s">
        <v>146</v>
      </c>
      <c r="E100" s="120"/>
      <c r="F100" s="120"/>
      <c r="G100" s="120"/>
      <c r="H100" s="120"/>
      <c r="I100" s="120"/>
      <c r="J100" s="121">
        <f>J140</f>
        <v>0</v>
      </c>
      <c r="L100" s="118"/>
    </row>
    <row r="101" spans="1:31" s="10" customFormat="1" ht="19.899999999999999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J142</f>
        <v>0</v>
      </c>
      <c r="L101" s="118"/>
    </row>
    <row r="102" spans="1:31" s="10" customFormat="1" ht="19.899999999999999" customHeight="1">
      <c r="B102" s="118"/>
      <c r="D102" s="119" t="s">
        <v>1983</v>
      </c>
      <c r="E102" s="120"/>
      <c r="F102" s="120"/>
      <c r="G102" s="120"/>
      <c r="H102" s="120"/>
      <c r="I102" s="120"/>
      <c r="J102" s="121">
        <f>J150</f>
        <v>0</v>
      </c>
      <c r="L102" s="118"/>
    </row>
    <row r="103" spans="1:31" s="9" customFormat="1" ht="24.95" customHeight="1">
      <c r="B103" s="114"/>
      <c r="D103" s="115" t="s">
        <v>1984</v>
      </c>
      <c r="E103" s="116"/>
      <c r="F103" s="116"/>
      <c r="G103" s="116"/>
      <c r="H103" s="116"/>
      <c r="I103" s="116"/>
      <c r="J103" s="117">
        <f>J152</f>
        <v>0</v>
      </c>
      <c r="L103" s="114"/>
    </row>
    <row r="104" spans="1:31" s="10" customFormat="1" ht="19.899999999999999" customHeight="1">
      <c r="B104" s="118"/>
      <c r="D104" s="119" t="s">
        <v>1985</v>
      </c>
      <c r="E104" s="120"/>
      <c r="F104" s="120"/>
      <c r="G104" s="120"/>
      <c r="H104" s="120"/>
      <c r="I104" s="120"/>
      <c r="J104" s="121">
        <f>J153</f>
        <v>0</v>
      </c>
      <c r="L104" s="118"/>
    </row>
    <row r="105" spans="1:31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31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24.95" customHeight="1">
      <c r="A111" s="29"/>
      <c r="B111" s="30"/>
      <c r="C111" s="18" t="s">
        <v>170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6.5" customHeight="1">
      <c r="A114" s="29"/>
      <c r="B114" s="30"/>
      <c r="C114" s="29"/>
      <c r="D114" s="29"/>
      <c r="E114" s="221" t="str">
        <f>E7</f>
        <v>Koláre- prestavba RD, BARETTI, s. r. o - znížený</v>
      </c>
      <c r="F114" s="222"/>
      <c r="G114" s="222"/>
      <c r="H114" s="222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12" customHeight="1">
      <c r="A115" s="29"/>
      <c r="B115" s="30"/>
      <c r="C115" s="24" t="s">
        <v>131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6.5" customHeight="1">
      <c r="A116" s="29"/>
      <c r="B116" s="30"/>
      <c r="C116" s="29"/>
      <c r="D116" s="29"/>
      <c r="E116" s="183" t="str">
        <f>E9</f>
        <v>SO 02 - DOMÁCA KANALIZÁCIA A MONOLITICKÁ ŽUMPA</v>
      </c>
      <c r="F116" s="224"/>
      <c r="G116" s="224"/>
      <c r="H116" s="224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2" customHeight="1">
      <c r="A118" s="29"/>
      <c r="B118" s="30"/>
      <c r="C118" s="24" t="s">
        <v>18</v>
      </c>
      <c r="D118" s="29"/>
      <c r="E118" s="29"/>
      <c r="F118" s="22" t="str">
        <f>F12</f>
        <v>Koláre, parc.č. 58/2, 59/2, 59/3</v>
      </c>
      <c r="G118" s="29"/>
      <c r="H118" s="29"/>
      <c r="I118" s="24" t="s">
        <v>20</v>
      </c>
      <c r="J118" s="52" t="str">
        <f>IF(J12="","",J12)</f>
        <v>19. 10. 2020</v>
      </c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40.15" customHeight="1">
      <c r="A120" s="29"/>
      <c r="B120" s="30"/>
      <c r="C120" s="24" t="s">
        <v>22</v>
      </c>
      <c r="D120" s="29"/>
      <c r="E120" s="29"/>
      <c r="F120" s="22" t="str">
        <f>E15</f>
        <v>BARETTI, s. r. o., Slovenské Ďarmoty, č. 238</v>
      </c>
      <c r="G120" s="29"/>
      <c r="H120" s="29"/>
      <c r="I120" s="24" t="s">
        <v>30</v>
      </c>
      <c r="J120" s="27" t="str">
        <f>E21</f>
        <v>Sírius company s.r.o., Balog nad Ipľom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5" s="2" customFormat="1" ht="40.15" customHeight="1">
      <c r="A121" s="29"/>
      <c r="B121" s="30"/>
      <c r="C121" s="24" t="s">
        <v>28</v>
      </c>
      <c r="D121" s="29"/>
      <c r="E121" s="29"/>
      <c r="F121" s="22" t="str">
        <f>IF(E18="","",E18)</f>
        <v>Vyplň údaj</v>
      </c>
      <c r="G121" s="29"/>
      <c r="H121" s="29"/>
      <c r="I121" s="24" t="s">
        <v>36</v>
      </c>
      <c r="J121" s="27" t="str">
        <f>E24</f>
        <v>Sírius company s.r.o., Balog nad Ipľom</v>
      </c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10.3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11" customFormat="1" ht="29.25" customHeight="1">
      <c r="A123" s="122"/>
      <c r="B123" s="123"/>
      <c r="C123" s="124" t="s">
        <v>171</v>
      </c>
      <c r="D123" s="125" t="s">
        <v>63</v>
      </c>
      <c r="E123" s="125" t="s">
        <v>59</v>
      </c>
      <c r="F123" s="125" t="s">
        <v>60</v>
      </c>
      <c r="G123" s="125" t="s">
        <v>172</v>
      </c>
      <c r="H123" s="125" t="s">
        <v>173</v>
      </c>
      <c r="I123" s="125" t="s">
        <v>174</v>
      </c>
      <c r="J123" s="126" t="s">
        <v>139</v>
      </c>
      <c r="K123" s="127" t="s">
        <v>175</v>
      </c>
      <c r="L123" s="128"/>
      <c r="M123" s="59" t="s">
        <v>1</v>
      </c>
      <c r="N123" s="60" t="s">
        <v>42</v>
      </c>
      <c r="O123" s="60" t="s">
        <v>176</v>
      </c>
      <c r="P123" s="60" t="s">
        <v>177</v>
      </c>
      <c r="Q123" s="60" t="s">
        <v>178</v>
      </c>
      <c r="R123" s="60" t="s">
        <v>179</v>
      </c>
      <c r="S123" s="60" t="s">
        <v>180</v>
      </c>
      <c r="T123" s="61" t="s">
        <v>181</v>
      </c>
      <c r="U123" s="122"/>
      <c r="V123" s="122"/>
      <c r="W123" s="122"/>
      <c r="X123" s="122"/>
      <c r="Y123" s="122"/>
      <c r="Z123" s="122"/>
      <c r="AA123" s="122"/>
      <c r="AB123" s="122"/>
      <c r="AC123" s="122"/>
      <c r="AD123" s="122"/>
      <c r="AE123" s="122"/>
    </row>
    <row r="124" spans="1:65" s="2" customFormat="1" ht="22.9" customHeight="1">
      <c r="A124" s="29"/>
      <c r="B124" s="30"/>
      <c r="C124" s="66" t="s">
        <v>140</v>
      </c>
      <c r="D124" s="29"/>
      <c r="E124" s="29"/>
      <c r="F124" s="29"/>
      <c r="G124" s="29"/>
      <c r="H124" s="29"/>
      <c r="I124" s="29"/>
      <c r="J124" s="129">
        <f>BK124</f>
        <v>0</v>
      </c>
      <c r="K124" s="29"/>
      <c r="L124" s="30"/>
      <c r="M124" s="62"/>
      <c r="N124" s="53"/>
      <c r="O124" s="63"/>
      <c r="P124" s="130">
        <f>P125+P152</f>
        <v>0</v>
      </c>
      <c r="Q124" s="63"/>
      <c r="R124" s="130">
        <f>R125+R152</f>
        <v>1.6141242000000002</v>
      </c>
      <c r="S124" s="63"/>
      <c r="T124" s="131">
        <f>T125+T152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T124" s="14" t="s">
        <v>77</v>
      </c>
      <c r="AU124" s="14" t="s">
        <v>141</v>
      </c>
      <c r="BK124" s="132">
        <f>BK125+BK152</f>
        <v>0</v>
      </c>
    </row>
    <row r="125" spans="1:65" s="12" customFormat="1" ht="25.9" customHeight="1">
      <c r="B125" s="133"/>
      <c r="D125" s="134" t="s">
        <v>77</v>
      </c>
      <c r="E125" s="135" t="s">
        <v>182</v>
      </c>
      <c r="F125" s="135" t="s">
        <v>183</v>
      </c>
      <c r="I125" s="136"/>
      <c r="J125" s="137">
        <f>BK125</f>
        <v>0</v>
      </c>
      <c r="L125" s="133"/>
      <c r="M125" s="138"/>
      <c r="N125" s="139"/>
      <c r="O125" s="139"/>
      <c r="P125" s="140">
        <f>P126+P128+P140+P142+P150</f>
        <v>0</v>
      </c>
      <c r="Q125" s="139"/>
      <c r="R125" s="140">
        <f>R126+R128+R140+R142+R150</f>
        <v>1.6124542000000002</v>
      </c>
      <c r="S125" s="139"/>
      <c r="T125" s="141">
        <f>T126+T128+T140+T142+T150</f>
        <v>0</v>
      </c>
      <c r="AR125" s="134" t="s">
        <v>85</v>
      </c>
      <c r="AT125" s="142" t="s">
        <v>77</v>
      </c>
      <c r="AU125" s="142" t="s">
        <v>78</v>
      </c>
      <c r="AY125" s="134" t="s">
        <v>184</v>
      </c>
      <c r="BK125" s="143">
        <f>BK126+BK128+BK140+BK142+BK150</f>
        <v>0</v>
      </c>
    </row>
    <row r="126" spans="1:65" s="12" customFormat="1" ht="22.9" customHeight="1">
      <c r="B126" s="133"/>
      <c r="D126" s="134" t="s">
        <v>77</v>
      </c>
      <c r="E126" s="144" t="s">
        <v>87</v>
      </c>
      <c r="F126" s="144" t="s">
        <v>1986</v>
      </c>
      <c r="I126" s="136"/>
      <c r="J126" s="145">
        <f>BK126</f>
        <v>0</v>
      </c>
      <c r="L126" s="133"/>
      <c r="M126" s="138"/>
      <c r="N126" s="139"/>
      <c r="O126" s="139"/>
      <c r="P126" s="140">
        <f>P127</f>
        <v>0</v>
      </c>
      <c r="Q126" s="139"/>
      <c r="R126" s="140">
        <f>R127</f>
        <v>0</v>
      </c>
      <c r="S126" s="139"/>
      <c r="T126" s="141">
        <f>T127</f>
        <v>0</v>
      </c>
      <c r="AR126" s="134" t="s">
        <v>85</v>
      </c>
      <c r="AT126" s="142" t="s">
        <v>77</v>
      </c>
      <c r="AU126" s="142" t="s">
        <v>85</v>
      </c>
      <c r="AY126" s="134" t="s">
        <v>184</v>
      </c>
      <c r="BK126" s="143">
        <f>BK127</f>
        <v>0</v>
      </c>
    </row>
    <row r="127" spans="1:65" s="2" customFormat="1" ht="24.2" customHeight="1">
      <c r="A127" s="29"/>
      <c r="B127" s="146"/>
      <c r="C127" s="147" t="s">
        <v>85</v>
      </c>
      <c r="D127" s="147" t="s">
        <v>186</v>
      </c>
      <c r="E127" s="148" t="s">
        <v>1987</v>
      </c>
      <c r="F127" s="149" t="s">
        <v>1988</v>
      </c>
      <c r="G127" s="150" t="s">
        <v>1989</v>
      </c>
      <c r="H127" s="151">
        <v>1.7000000000000001E-2</v>
      </c>
      <c r="I127" s="152"/>
      <c r="J127" s="151">
        <f>ROUND(I127*H127,3)</f>
        <v>0</v>
      </c>
      <c r="K127" s="153"/>
      <c r="L127" s="30"/>
      <c r="M127" s="154" t="s">
        <v>1</v>
      </c>
      <c r="N127" s="155" t="s">
        <v>44</v>
      </c>
      <c r="O127" s="55"/>
      <c r="P127" s="156">
        <f>O127*H127</f>
        <v>0</v>
      </c>
      <c r="Q127" s="156">
        <v>0</v>
      </c>
      <c r="R127" s="156">
        <f>Q127*H127</f>
        <v>0</v>
      </c>
      <c r="S127" s="156">
        <v>0</v>
      </c>
      <c r="T127" s="157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190</v>
      </c>
      <c r="AT127" s="158" t="s">
        <v>186</v>
      </c>
      <c r="AU127" s="158" t="s">
        <v>90</v>
      </c>
      <c r="AY127" s="14" t="s">
        <v>184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4" t="s">
        <v>90</v>
      </c>
      <c r="BK127" s="160">
        <f>ROUND(I127*H127,3)</f>
        <v>0</v>
      </c>
      <c r="BL127" s="14" t="s">
        <v>190</v>
      </c>
      <c r="BM127" s="158" t="s">
        <v>1990</v>
      </c>
    </row>
    <row r="128" spans="1:65" s="12" customFormat="1" ht="22.9" customHeight="1">
      <c r="B128" s="133"/>
      <c r="D128" s="134" t="s">
        <v>77</v>
      </c>
      <c r="E128" s="144" t="s">
        <v>85</v>
      </c>
      <c r="F128" s="144" t="s">
        <v>1991</v>
      </c>
      <c r="I128" s="136"/>
      <c r="J128" s="145">
        <f>BK128</f>
        <v>0</v>
      </c>
      <c r="L128" s="133"/>
      <c r="M128" s="138"/>
      <c r="N128" s="139"/>
      <c r="O128" s="139"/>
      <c r="P128" s="140">
        <f>SUM(P129:P139)</f>
        <v>0</v>
      </c>
      <c r="Q128" s="139"/>
      <c r="R128" s="140">
        <f>SUM(R129:R139)</f>
        <v>1.1358672000000001</v>
      </c>
      <c r="S128" s="139"/>
      <c r="T128" s="141">
        <f>SUM(T129:T139)</f>
        <v>0</v>
      </c>
      <c r="AR128" s="134" t="s">
        <v>85</v>
      </c>
      <c r="AT128" s="142" t="s">
        <v>77</v>
      </c>
      <c r="AU128" s="142" t="s">
        <v>85</v>
      </c>
      <c r="AY128" s="134" t="s">
        <v>184</v>
      </c>
      <c r="BK128" s="143">
        <f>SUM(BK129:BK139)</f>
        <v>0</v>
      </c>
    </row>
    <row r="129" spans="1:65" s="2" customFormat="1" ht="14.45" customHeight="1">
      <c r="A129" s="29"/>
      <c r="B129" s="146"/>
      <c r="C129" s="147" t="s">
        <v>90</v>
      </c>
      <c r="D129" s="147" t="s">
        <v>186</v>
      </c>
      <c r="E129" s="148" t="s">
        <v>192</v>
      </c>
      <c r="F129" s="149" t="s">
        <v>193</v>
      </c>
      <c r="G129" s="150" t="s">
        <v>189</v>
      </c>
      <c r="H129" s="151">
        <v>29.231999999999999</v>
      </c>
      <c r="I129" s="152"/>
      <c r="J129" s="151">
        <f>ROUND(I129*H129,3)</f>
        <v>0</v>
      </c>
      <c r="K129" s="153"/>
      <c r="L129" s="30"/>
      <c r="M129" s="154" t="s">
        <v>1</v>
      </c>
      <c r="N129" s="155" t="s">
        <v>44</v>
      </c>
      <c r="O129" s="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190</v>
      </c>
      <c r="AT129" s="158" t="s">
        <v>186</v>
      </c>
      <c r="AU129" s="158" t="s">
        <v>90</v>
      </c>
      <c r="AY129" s="14" t="s">
        <v>184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4" t="s">
        <v>90</v>
      </c>
      <c r="BK129" s="160">
        <f>ROUND(I129*H129,3)</f>
        <v>0</v>
      </c>
      <c r="BL129" s="14" t="s">
        <v>190</v>
      </c>
      <c r="BM129" s="158" t="s">
        <v>1992</v>
      </c>
    </row>
    <row r="130" spans="1:65" s="2" customFormat="1" ht="14.45" customHeight="1">
      <c r="A130" s="29"/>
      <c r="B130" s="146"/>
      <c r="C130" s="147" t="s">
        <v>95</v>
      </c>
      <c r="D130" s="147" t="s">
        <v>186</v>
      </c>
      <c r="E130" s="148" t="s">
        <v>1993</v>
      </c>
      <c r="F130" s="149" t="s">
        <v>1994</v>
      </c>
      <c r="G130" s="150" t="s">
        <v>189</v>
      </c>
      <c r="H130" s="151">
        <v>17.367999999999999</v>
      </c>
      <c r="I130" s="152"/>
      <c r="J130" s="151">
        <f>ROUND(I130*H130,3)</f>
        <v>0</v>
      </c>
      <c r="K130" s="153"/>
      <c r="L130" s="30"/>
      <c r="M130" s="154" t="s">
        <v>1</v>
      </c>
      <c r="N130" s="155" t="s">
        <v>44</v>
      </c>
      <c r="O130" s="55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190</v>
      </c>
      <c r="AT130" s="158" t="s">
        <v>186</v>
      </c>
      <c r="AU130" s="158" t="s">
        <v>90</v>
      </c>
      <c r="AY130" s="14" t="s">
        <v>184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4" t="s">
        <v>90</v>
      </c>
      <c r="BK130" s="160">
        <f>ROUND(I130*H130,3)</f>
        <v>0</v>
      </c>
      <c r="BL130" s="14" t="s">
        <v>190</v>
      </c>
      <c r="BM130" s="158" t="s">
        <v>1995</v>
      </c>
    </row>
    <row r="131" spans="1:65" s="2" customFormat="1" ht="14.45" customHeight="1">
      <c r="A131" s="29"/>
      <c r="B131" s="146"/>
      <c r="C131" s="147" t="s">
        <v>190</v>
      </c>
      <c r="D131" s="147" t="s">
        <v>186</v>
      </c>
      <c r="E131" s="148" t="s">
        <v>1996</v>
      </c>
      <c r="F131" s="149" t="s">
        <v>1997</v>
      </c>
      <c r="G131" s="150" t="s">
        <v>189</v>
      </c>
      <c r="H131" s="151">
        <v>17.367999999999999</v>
      </c>
      <c r="I131" s="152"/>
      <c r="J131" s="151">
        <f>ROUND(I131*H131,3)</f>
        <v>0</v>
      </c>
      <c r="K131" s="153"/>
      <c r="L131" s="30"/>
      <c r="M131" s="154" t="s">
        <v>1</v>
      </c>
      <c r="N131" s="155" t="s">
        <v>44</v>
      </c>
      <c r="O131" s="55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190</v>
      </c>
      <c r="AT131" s="158" t="s">
        <v>186</v>
      </c>
      <c r="AU131" s="158" t="s">
        <v>90</v>
      </c>
      <c r="AY131" s="14" t="s">
        <v>184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4" t="s">
        <v>90</v>
      </c>
      <c r="BK131" s="160">
        <f>ROUND(I131*H131,3)</f>
        <v>0</v>
      </c>
      <c r="BL131" s="14" t="s">
        <v>190</v>
      </c>
      <c r="BM131" s="158" t="s">
        <v>1998</v>
      </c>
    </row>
    <row r="132" spans="1:65" s="2" customFormat="1" ht="24.2" customHeight="1">
      <c r="A132" s="29"/>
      <c r="B132" s="146"/>
      <c r="C132" s="147" t="s">
        <v>201</v>
      </c>
      <c r="D132" s="147" t="s">
        <v>186</v>
      </c>
      <c r="E132" s="148" t="s">
        <v>1999</v>
      </c>
      <c r="F132" s="149" t="s">
        <v>2000</v>
      </c>
      <c r="G132" s="150" t="s">
        <v>241</v>
      </c>
      <c r="H132" s="151">
        <v>43.42</v>
      </c>
      <c r="I132" s="152"/>
      <c r="J132" s="151">
        <f>ROUND(I132*H132,3)</f>
        <v>0</v>
      </c>
      <c r="K132" s="153"/>
      <c r="L132" s="30"/>
      <c r="M132" s="154" t="s">
        <v>1</v>
      </c>
      <c r="N132" s="155" t="s">
        <v>44</v>
      </c>
      <c r="O132" s="55"/>
      <c r="P132" s="156">
        <f>O132*H132</f>
        <v>0</v>
      </c>
      <c r="Q132" s="156">
        <v>2.6159999999999999E-2</v>
      </c>
      <c r="R132" s="156">
        <f>Q132*H132</f>
        <v>1.1358672000000001</v>
      </c>
      <c r="S132" s="156">
        <v>0</v>
      </c>
      <c r="T132" s="15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190</v>
      </c>
      <c r="AT132" s="158" t="s">
        <v>186</v>
      </c>
      <c r="AU132" s="158" t="s">
        <v>90</v>
      </c>
      <c r="AY132" s="14" t="s">
        <v>184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90</v>
      </c>
      <c r="BK132" s="160">
        <f>ROUND(I132*H132,3)</f>
        <v>0</v>
      </c>
      <c r="BL132" s="14" t="s">
        <v>190</v>
      </c>
      <c r="BM132" s="158" t="s">
        <v>2001</v>
      </c>
    </row>
    <row r="133" spans="1:65" s="2" customFormat="1" ht="24.2" customHeight="1">
      <c r="A133" s="29"/>
      <c r="B133" s="146"/>
      <c r="C133" s="147" t="s">
        <v>205</v>
      </c>
      <c r="D133" s="147" t="s">
        <v>186</v>
      </c>
      <c r="E133" s="148" t="s">
        <v>2002</v>
      </c>
      <c r="F133" s="149" t="s">
        <v>2003</v>
      </c>
      <c r="G133" s="150" t="s">
        <v>241</v>
      </c>
      <c r="H133" s="151">
        <v>43.42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44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190</v>
      </c>
      <c r="AT133" s="158" t="s">
        <v>186</v>
      </c>
      <c r="AU133" s="158" t="s">
        <v>90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190</v>
      </c>
      <c r="BM133" s="158" t="s">
        <v>2004</v>
      </c>
    </row>
    <row r="134" spans="1:65" s="2" customFormat="1" ht="24.2" customHeight="1">
      <c r="A134" s="29"/>
      <c r="B134" s="146"/>
      <c r="C134" s="147" t="s">
        <v>209</v>
      </c>
      <c r="D134" s="147" t="s">
        <v>186</v>
      </c>
      <c r="E134" s="148" t="s">
        <v>2005</v>
      </c>
      <c r="F134" s="149" t="s">
        <v>2006</v>
      </c>
      <c r="G134" s="150" t="s">
        <v>189</v>
      </c>
      <c r="H134" s="151">
        <v>46.6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44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190</v>
      </c>
      <c r="AT134" s="158" t="s">
        <v>186</v>
      </c>
      <c r="AU134" s="158" t="s">
        <v>90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190</v>
      </c>
      <c r="BM134" s="158" t="s">
        <v>2007</v>
      </c>
    </row>
    <row r="135" spans="1:65" s="2" customFormat="1" ht="24.2" customHeight="1">
      <c r="A135" s="29"/>
      <c r="B135" s="146"/>
      <c r="C135" s="147" t="s">
        <v>213</v>
      </c>
      <c r="D135" s="147" t="s">
        <v>186</v>
      </c>
      <c r="E135" s="148" t="s">
        <v>2008</v>
      </c>
      <c r="F135" s="149" t="s">
        <v>2009</v>
      </c>
      <c r="G135" s="150" t="s">
        <v>189</v>
      </c>
      <c r="H135" s="151">
        <v>17.367999999999999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44</v>
      </c>
      <c r="O135" s="55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190</v>
      </c>
      <c r="AT135" s="158" t="s">
        <v>186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190</v>
      </c>
      <c r="BM135" s="158" t="s">
        <v>2010</v>
      </c>
    </row>
    <row r="136" spans="1:65" s="2" customFormat="1" ht="14.45" customHeight="1">
      <c r="A136" s="29"/>
      <c r="B136" s="146"/>
      <c r="C136" s="161" t="s">
        <v>217</v>
      </c>
      <c r="D136" s="161" t="s">
        <v>417</v>
      </c>
      <c r="E136" s="162" t="s">
        <v>2011</v>
      </c>
      <c r="F136" s="163" t="s">
        <v>2012</v>
      </c>
      <c r="G136" s="164" t="s">
        <v>189</v>
      </c>
      <c r="H136" s="165">
        <v>20.841999999999999</v>
      </c>
      <c r="I136" s="166"/>
      <c r="J136" s="165">
        <f>ROUND(I136*H136,3)</f>
        <v>0</v>
      </c>
      <c r="K136" s="167"/>
      <c r="L136" s="168"/>
      <c r="M136" s="169" t="s">
        <v>1</v>
      </c>
      <c r="N136" s="170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213</v>
      </c>
      <c r="AT136" s="158" t="s">
        <v>417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190</v>
      </c>
      <c r="BM136" s="158" t="s">
        <v>2013</v>
      </c>
    </row>
    <row r="137" spans="1:65" s="2" customFormat="1" ht="24.2" customHeight="1">
      <c r="A137" s="29"/>
      <c r="B137" s="146"/>
      <c r="C137" s="147" t="s">
        <v>221</v>
      </c>
      <c r="D137" s="147" t="s">
        <v>186</v>
      </c>
      <c r="E137" s="148" t="s">
        <v>2014</v>
      </c>
      <c r="F137" s="149" t="s">
        <v>2015</v>
      </c>
      <c r="G137" s="150" t="s">
        <v>189</v>
      </c>
      <c r="H137" s="151">
        <v>4.008</v>
      </c>
      <c r="I137" s="152"/>
      <c r="J137" s="151">
        <f>ROUND(I137*H137,3)</f>
        <v>0</v>
      </c>
      <c r="K137" s="153"/>
      <c r="L137" s="30"/>
      <c r="M137" s="154" t="s">
        <v>1</v>
      </c>
      <c r="N137" s="155" t="s">
        <v>44</v>
      </c>
      <c r="O137" s="55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190</v>
      </c>
      <c r="AT137" s="158" t="s">
        <v>186</v>
      </c>
      <c r="AU137" s="158" t="s">
        <v>90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190</v>
      </c>
      <c r="BM137" s="158" t="s">
        <v>2016</v>
      </c>
    </row>
    <row r="138" spans="1:65" s="2" customFormat="1" ht="14.45" customHeight="1">
      <c r="A138" s="29"/>
      <c r="B138" s="146"/>
      <c r="C138" s="161" t="s">
        <v>225</v>
      </c>
      <c r="D138" s="161" t="s">
        <v>417</v>
      </c>
      <c r="E138" s="162" t="s">
        <v>2017</v>
      </c>
      <c r="F138" s="163" t="s">
        <v>2018</v>
      </c>
      <c r="G138" s="164" t="s">
        <v>189</v>
      </c>
      <c r="H138" s="165">
        <v>4.8099999999999996</v>
      </c>
      <c r="I138" s="166"/>
      <c r="J138" s="165">
        <f>ROUND(I138*H138,3)</f>
        <v>0</v>
      </c>
      <c r="K138" s="167"/>
      <c r="L138" s="168"/>
      <c r="M138" s="169" t="s">
        <v>1</v>
      </c>
      <c r="N138" s="170" t="s">
        <v>44</v>
      </c>
      <c r="O138" s="55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213</v>
      </c>
      <c r="AT138" s="158" t="s">
        <v>417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190</v>
      </c>
      <c r="BM138" s="158" t="s">
        <v>2019</v>
      </c>
    </row>
    <row r="139" spans="1:65" s="2" customFormat="1" ht="14.45" customHeight="1">
      <c r="A139" s="29"/>
      <c r="B139" s="146"/>
      <c r="C139" s="147" t="s">
        <v>229</v>
      </c>
      <c r="D139" s="147" t="s">
        <v>186</v>
      </c>
      <c r="E139" s="148" t="s">
        <v>2020</v>
      </c>
      <c r="F139" s="149" t="s">
        <v>2021</v>
      </c>
      <c r="G139" s="150" t="s">
        <v>241</v>
      </c>
      <c r="H139" s="151">
        <v>13.36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190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190</v>
      </c>
      <c r="BM139" s="158" t="s">
        <v>2022</v>
      </c>
    </row>
    <row r="140" spans="1:65" s="12" customFormat="1" ht="22.9" customHeight="1">
      <c r="B140" s="133"/>
      <c r="D140" s="134" t="s">
        <v>77</v>
      </c>
      <c r="E140" s="144" t="s">
        <v>190</v>
      </c>
      <c r="F140" s="144" t="s">
        <v>373</v>
      </c>
      <c r="I140" s="136"/>
      <c r="J140" s="145">
        <f>BK140</f>
        <v>0</v>
      </c>
      <c r="L140" s="133"/>
      <c r="M140" s="138"/>
      <c r="N140" s="139"/>
      <c r="O140" s="139"/>
      <c r="P140" s="140">
        <f>P141</f>
        <v>0</v>
      </c>
      <c r="Q140" s="139"/>
      <c r="R140" s="140">
        <f>R141</f>
        <v>0</v>
      </c>
      <c r="S140" s="139"/>
      <c r="T140" s="141">
        <f>T141</f>
        <v>0</v>
      </c>
      <c r="AR140" s="134" t="s">
        <v>85</v>
      </c>
      <c r="AT140" s="142" t="s">
        <v>77</v>
      </c>
      <c r="AU140" s="142" t="s">
        <v>85</v>
      </c>
      <c r="AY140" s="134" t="s">
        <v>184</v>
      </c>
      <c r="BK140" s="143">
        <f>BK141</f>
        <v>0</v>
      </c>
    </row>
    <row r="141" spans="1:65" s="2" customFormat="1" ht="24.2" customHeight="1">
      <c r="A141" s="29"/>
      <c r="B141" s="146"/>
      <c r="C141" s="147" t="s">
        <v>233</v>
      </c>
      <c r="D141" s="147" t="s">
        <v>186</v>
      </c>
      <c r="E141" s="148" t="s">
        <v>2023</v>
      </c>
      <c r="F141" s="149" t="s">
        <v>2024</v>
      </c>
      <c r="G141" s="150" t="s">
        <v>189</v>
      </c>
      <c r="H141" s="151">
        <v>2.004</v>
      </c>
      <c r="I141" s="152"/>
      <c r="J141" s="151">
        <f>ROUND(I141*H141,3)</f>
        <v>0</v>
      </c>
      <c r="K141" s="153"/>
      <c r="L141" s="30"/>
      <c r="M141" s="154" t="s">
        <v>1</v>
      </c>
      <c r="N141" s="155" t="s">
        <v>44</v>
      </c>
      <c r="O141" s="55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190</v>
      </c>
      <c r="AT141" s="158" t="s">
        <v>186</v>
      </c>
      <c r="AU141" s="158" t="s">
        <v>90</v>
      </c>
      <c r="AY141" s="14" t="s">
        <v>184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90</v>
      </c>
      <c r="BK141" s="160">
        <f>ROUND(I141*H141,3)</f>
        <v>0</v>
      </c>
      <c r="BL141" s="14" t="s">
        <v>190</v>
      </c>
      <c r="BM141" s="158" t="s">
        <v>2025</v>
      </c>
    </row>
    <row r="142" spans="1:65" s="12" customFormat="1" ht="22.9" customHeight="1">
      <c r="B142" s="133"/>
      <c r="D142" s="134" t="s">
        <v>77</v>
      </c>
      <c r="E142" s="144" t="s">
        <v>213</v>
      </c>
      <c r="F142" s="144" t="s">
        <v>517</v>
      </c>
      <c r="I142" s="136"/>
      <c r="J142" s="145">
        <f>BK142</f>
        <v>0</v>
      </c>
      <c r="L142" s="133"/>
      <c r="M142" s="138"/>
      <c r="N142" s="139"/>
      <c r="O142" s="139"/>
      <c r="P142" s="140">
        <f>SUM(P143:P149)</f>
        <v>0</v>
      </c>
      <c r="Q142" s="139"/>
      <c r="R142" s="140">
        <f>SUM(R143:R149)</f>
        <v>0.47658699999999998</v>
      </c>
      <c r="S142" s="139"/>
      <c r="T142" s="141">
        <f>SUM(T143:T149)</f>
        <v>0</v>
      </c>
      <c r="AR142" s="134" t="s">
        <v>85</v>
      </c>
      <c r="AT142" s="142" t="s">
        <v>77</v>
      </c>
      <c r="AU142" s="142" t="s">
        <v>85</v>
      </c>
      <c r="AY142" s="134" t="s">
        <v>184</v>
      </c>
      <c r="BK142" s="143">
        <f>SUM(BK143:BK149)</f>
        <v>0</v>
      </c>
    </row>
    <row r="143" spans="1:65" s="2" customFormat="1" ht="24.2" customHeight="1">
      <c r="A143" s="29"/>
      <c r="B143" s="146"/>
      <c r="C143" s="147" t="s">
        <v>238</v>
      </c>
      <c r="D143" s="147" t="s">
        <v>186</v>
      </c>
      <c r="E143" s="148" t="s">
        <v>2026</v>
      </c>
      <c r="F143" s="149" t="s">
        <v>2027</v>
      </c>
      <c r="G143" s="150" t="s">
        <v>389</v>
      </c>
      <c r="H143" s="151">
        <v>16.7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1.0000000000000001E-5</v>
      </c>
      <c r="R143" s="156">
        <f>Q143*H143</f>
        <v>1.6699999999999999E-4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190</v>
      </c>
      <c r="AT143" s="158" t="s">
        <v>186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190</v>
      </c>
      <c r="BM143" s="158" t="s">
        <v>2028</v>
      </c>
    </row>
    <row r="144" spans="1:65" s="2" customFormat="1" ht="24.2" customHeight="1">
      <c r="A144" s="29"/>
      <c r="B144" s="146"/>
      <c r="C144" s="161" t="s">
        <v>244</v>
      </c>
      <c r="D144" s="161" t="s">
        <v>417</v>
      </c>
      <c r="E144" s="162" t="s">
        <v>2029</v>
      </c>
      <c r="F144" s="163" t="s">
        <v>2030</v>
      </c>
      <c r="G144" s="164" t="s">
        <v>339</v>
      </c>
      <c r="H144" s="165">
        <v>6</v>
      </c>
      <c r="I144" s="166"/>
      <c r="J144" s="165">
        <f>ROUND(I144*H144,3)</f>
        <v>0</v>
      </c>
      <c r="K144" s="167"/>
      <c r="L144" s="168"/>
      <c r="M144" s="169" t="s">
        <v>1</v>
      </c>
      <c r="N144" s="170" t="s">
        <v>44</v>
      </c>
      <c r="O144" s="55"/>
      <c r="P144" s="156">
        <f>O144*H144</f>
        <v>0</v>
      </c>
      <c r="Q144" s="156">
        <v>6.28E-3</v>
      </c>
      <c r="R144" s="156">
        <f>Q144*H144</f>
        <v>3.7679999999999998E-2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213</v>
      </c>
      <c r="AT144" s="158" t="s">
        <v>417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190</v>
      </c>
      <c r="BM144" s="158" t="s">
        <v>2031</v>
      </c>
    </row>
    <row r="145" spans="1:65" s="2" customFormat="1" ht="24.2" customHeight="1">
      <c r="A145" s="29"/>
      <c r="B145" s="146"/>
      <c r="C145" s="147" t="s">
        <v>248</v>
      </c>
      <c r="D145" s="147" t="s">
        <v>186</v>
      </c>
      <c r="E145" s="148" t="s">
        <v>2032</v>
      </c>
      <c r="F145" s="149" t="s">
        <v>2033</v>
      </c>
      <c r="G145" s="150" t="s">
        <v>339</v>
      </c>
      <c r="H145" s="151">
        <v>2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5.0000000000000002E-5</v>
      </c>
      <c r="R145" s="156">
        <f>Q145*H145</f>
        <v>1E-4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190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190</v>
      </c>
      <c r="BM145" s="158" t="s">
        <v>2034</v>
      </c>
    </row>
    <row r="146" spans="1:65" s="2" customFormat="1" ht="24.2" customHeight="1">
      <c r="A146" s="29"/>
      <c r="B146" s="146"/>
      <c r="C146" s="161" t="s">
        <v>252</v>
      </c>
      <c r="D146" s="161" t="s">
        <v>417</v>
      </c>
      <c r="E146" s="162" t="s">
        <v>2035</v>
      </c>
      <c r="F146" s="163" t="s">
        <v>2036</v>
      </c>
      <c r="G146" s="164" t="s">
        <v>339</v>
      </c>
      <c r="H146" s="165">
        <v>2</v>
      </c>
      <c r="I146" s="166"/>
      <c r="J146" s="165">
        <f>ROUND(I146*H146,3)</f>
        <v>0</v>
      </c>
      <c r="K146" s="167"/>
      <c r="L146" s="168"/>
      <c r="M146" s="169" t="s">
        <v>1</v>
      </c>
      <c r="N146" s="170" t="s">
        <v>44</v>
      </c>
      <c r="O146" s="55"/>
      <c r="P146" s="156">
        <f>O146*H146</f>
        <v>0</v>
      </c>
      <c r="Q146" s="156">
        <v>5.6999999999999998E-4</v>
      </c>
      <c r="R146" s="156">
        <f>Q146*H146</f>
        <v>1.14E-3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213</v>
      </c>
      <c r="AT146" s="158" t="s">
        <v>417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190</v>
      </c>
      <c r="BM146" s="158" t="s">
        <v>2037</v>
      </c>
    </row>
    <row r="147" spans="1:65" s="2" customFormat="1" ht="14.45" customHeight="1">
      <c r="A147" s="29"/>
      <c r="B147" s="146"/>
      <c r="C147" s="147" t="s">
        <v>256</v>
      </c>
      <c r="D147" s="147" t="s">
        <v>186</v>
      </c>
      <c r="E147" s="148" t="s">
        <v>2038</v>
      </c>
      <c r="F147" s="149" t="s">
        <v>2039</v>
      </c>
      <c r="G147" s="150" t="s">
        <v>389</v>
      </c>
      <c r="H147" s="151">
        <v>16.7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44</v>
      </c>
      <c r="O147" s="55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190</v>
      </c>
      <c r="AT147" s="158" t="s">
        <v>186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190</v>
      </c>
      <c r="BM147" s="158" t="s">
        <v>2040</v>
      </c>
    </row>
    <row r="148" spans="1:65" s="2" customFormat="1" ht="14.45" customHeight="1">
      <c r="A148" s="29"/>
      <c r="B148" s="146"/>
      <c r="C148" s="147" t="s">
        <v>260</v>
      </c>
      <c r="D148" s="147" t="s">
        <v>186</v>
      </c>
      <c r="E148" s="148" t="s">
        <v>2041</v>
      </c>
      <c r="F148" s="149" t="s">
        <v>2042</v>
      </c>
      <c r="G148" s="150" t="s">
        <v>339</v>
      </c>
      <c r="H148" s="151">
        <v>1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5.4999999999999997E-3</v>
      </c>
      <c r="R148" s="156">
        <f>Q148*H148</f>
        <v>5.4999999999999997E-3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190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190</v>
      </c>
      <c r="BM148" s="158" t="s">
        <v>2043</v>
      </c>
    </row>
    <row r="149" spans="1:65" s="2" customFormat="1" ht="14.45" customHeight="1">
      <c r="A149" s="29"/>
      <c r="B149" s="146"/>
      <c r="C149" s="161" t="s">
        <v>7</v>
      </c>
      <c r="D149" s="161" t="s">
        <v>417</v>
      </c>
      <c r="E149" s="162" t="s">
        <v>2044</v>
      </c>
      <c r="F149" s="163" t="s">
        <v>2045</v>
      </c>
      <c r="G149" s="164" t="s">
        <v>339</v>
      </c>
      <c r="H149" s="165">
        <v>1</v>
      </c>
      <c r="I149" s="166"/>
      <c r="J149" s="165">
        <f>ROUND(I149*H149,3)</f>
        <v>0</v>
      </c>
      <c r="K149" s="167"/>
      <c r="L149" s="168"/>
      <c r="M149" s="169" t="s">
        <v>1</v>
      </c>
      <c r="N149" s="170" t="s">
        <v>44</v>
      </c>
      <c r="O149" s="55"/>
      <c r="P149" s="156">
        <f>O149*H149</f>
        <v>0</v>
      </c>
      <c r="Q149" s="156">
        <v>0.432</v>
      </c>
      <c r="R149" s="156">
        <f>Q149*H149</f>
        <v>0.432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213</v>
      </c>
      <c r="AT149" s="158" t="s">
        <v>417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190</v>
      </c>
      <c r="BM149" s="158" t="s">
        <v>2046</v>
      </c>
    </row>
    <row r="150" spans="1:65" s="12" customFormat="1" ht="22.9" customHeight="1">
      <c r="B150" s="133"/>
      <c r="D150" s="134" t="s">
        <v>77</v>
      </c>
      <c r="E150" s="144" t="s">
        <v>587</v>
      </c>
      <c r="F150" s="144" t="s">
        <v>2047</v>
      </c>
      <c r="I150" s="136"/>
      <c r="J150" s="145">
        <f>BK150</f>
        <v>0</v>
      </c>
      <c r="L150" s="133"/>
      <c r="M150" s="138"/>
      <c r="N150" s="139"/>
      <c r="O150" s="139"/>
      <c r="P150" s="140">
        <f>P151</f>
        <v>0</v>
      </c>
      <c r="Q150" s="139"/>
      <c r="R150" s="140">
        <f>R151</f>
        <v>0</v>
      </c>
      <c r="S150" s="139"/>
      <c r="T150" s="141">
        <f>T151</f>
        <v>0</v>
      </c>
      <c r="AR150" s="134" t="s">
        <v>85</v>
      </c>
      <c r="AT150" s="142" t="s">
        <v>77</v>
      </c>
      <c r="AU150" s="142" t="s">
        <v>85</v>
      </c>
      <c r="AY150" s="134" t="s">
        <v>184</v>
      </c>
      <c r="BK150" s="143">
        <f>BK151</f>
        <v>0</v>
      </c>
    </row>
    <row r="151" spans="1:65" s="2" customFormat="1" ht="24.2" customHeight="1">
      <c r="A151" s="29"/>
      <c r="B151" s="146"/>
      <c r="C151" s="147" t="s">
        <v>267</v>
      </c>
      <c r="D151" s="147" t="s">
        <v>186</v>
      </c>
      <c r="E151" s="148" t="s">
        <v>2048</v>
      </c>
      <c r="F151" s="149" t="s">
        <v>2049</v>
      </c>
      <c r="G151" s="150" t="s">
        <v>236</v>
      </c>
      <c r="H151" s="151">
        <v>1.6120000000000001</v>
      </c>
      <c r="I151" s="152"/>
      <c r="J151" s="151">
        <f>ROUND(I151*H151,3)</f>
        <v>0</v>
      </c>
      <c r="K151" s="153"/>
      <c r="L151" s="30"/>
      <c r="M151" s="154" t="s">
        <v>1</v>
      </c>
      <c r="N151" s="155" t="s">
        <v>44</v>
      </c>
      <c r="O151" s="55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190</v>
      </c>
      <c r="AT151" s="158" t="s">
        <v>186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190</v>
      </c>
      <c r="BM151" s="158" t="s">
        <v>2050</v>
      </c>
    </row>
    <row r="152" spans="1:65" s="12" customFormat="1" ht="25.9" customHeight="1">
      <c r="B152" s="133"/>
      <c r="D152" s="134" t="s">
        <v>77</v>
      </c>
      <c r="E152" s="135" t="s">
        <v>417</v>
      </c>
      <c r="F152" s="135" t="s">
        <v>417</v>
      </c>
      <c r="I152" s="136"/>
      <c r="J152" s="137">
        <f>BK152</f>
        <v>0</v>
      </c>
      <c r="L152" s="133"/>
      <c r="M152" s="138"/>
      <c r="N152" s="139"/>
      <c r="O152" s="139"/>
      <c r="P152" s="140">
        <f>P153</f>
        <v>0</v>
      </c>
      <c r="Q152" s="139"/>
      <c r="R152" s="140">
        <f>R153</f>
        <v>1.67E-3</v>
      </c>
      <c r="S152" s="139"/>
      <c r="T152" s="141">
        <f>T153</f>
        <v>0</v>
      </c>
      <c r="AR152" s="134" t="s">
        <v>95</v>
      </c>
      <c r="AT152" s="142" t="s">
        <v>77</v>
      </c>
      <c r="AU152" s="142" t="s">
        <v>78</v>
      </c>
      <c r="AY152" s="134" t="s">
        <v>184</v>
      </c>
      <c r="BK152" s="143">
        <f>BK153</f>
        <v>0</v>
      </c>
    </row>
    <row r="153" spans="1:65" s="12" customFormat="1" ht="22.9" customHeight="1">
      <c r="B153" s="133"/>
      <c r="D153" s="134" t="s">
        <v>77</v>
      </c>
      <c r="E153" s="144" t="s">
        <v>2051</v>
      </c>
      <c r="F153" s="144" t="s">
        <v>2052</v>
      </c>
      <c r="I153" s="136"/>
      <c r="J153" s="145">
        <f>BK153</f>
        <v>0</v>
      </c>
      <c r="L153" s="133"/>
      <c r="M153" s="138"/>
      <c r="N153" s="139"/>
      <c r="O153" s="139"/>
      <c r="P153" s="140">
        <f>SUM(P154:P155)</f>
        <v>0</v>
      </c>
      <c r="Q153" s="139"/>
      <c r="R153" s="140">
        <f>SUM(R154:R155)</f>
        <v>1.67E-3</v>
      </c>
      <c r="S153" s="139"/>
      <c r="T153" s="141">
        <f>SUM(T154:T155)</f>
        <v>0</v>
      </c>
      <c r="AR153" s="134" t="s">
        <v>95</v>
      </c>
      <c r="AT153" s="142" t="s">
        <v>77</v>
      </c>
      <c r="AU153" s="142" t="s">
        <v>85</v>
      </c>
      <c r="AY153" s="134" t="s">
        <v>184</v>
      </c>
      <c r="BK153" s="143">
        <f>SUM(BK154:BK155)</f>
        <v>0</v>
      </c>
    </row>
    <row r="154" spans="1:65" s="2" customFormat="1" ht="24.2" customHeight="1">
      <c r="A154" s="29"/>
      <c r="B154" s="146"/>
      <c r="C154" s="147" t="s">
        <v>271</v>
      </c>
      <c r="D154" s="147" t="s">
        <v>186</v>
      </c>
      <c r="E154" s="148" t="s">
        <v>2053</v>
      </c>
      <c r="F154" s="149" t="s">
        <v>2054</v>
      </c>
      <c r="G154" s="150" t="s">
        <v>389</v>
      </c>
      <c r="H154" s="151">
        <v>16.7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44</v>
      </c>
      <c r="O154" s="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445</v>
      </c>
      <c r="AT154" s="158" t="s">
        <v>186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445</v>
      </c>
      <c r="BM154" s="158" t="s">
        <v>2055</v>
      </c>
    </row>
    <row r="155" spans="1:65" s="2" customFormat="1" ht="24.2" customHeight="1">
      <c r="A155" s="29"/>
      <c r="B155" s="146"/>
      <c r="C155" s="161" t="s">
        <v>275</v>
      </c>
      <c r="D155" s="161" t="s">
        <v>417</v>
      </c>
      <c r="E155" s="162" t="s">
        <v>2056</v>
      </c>
      <c r="F155" s="163" t="s">
        <v>2057</v>
      </c>
      <c r="G155" s="164" t="s">
        <v>389</v>
      </c>
      <c r="H155" s="165">
        <v>16.7</v>
      </c>
      <c r="I155" s="166"/>
      <c r="J155" s="165">
        <f>ROUND(I155*H155,3)</f>
        <v>0</v>
      </c>
      <c r="K155" s="167"/>
      <c r="L155" s="168"/>
      <c r="M155" s="176" t="s">
        <v>1</v>
      </c>
      <c r="N155" s="177" t="s">
        <v>44</v>
      </c>
      <c r="O155" s="173"/>
      <c r="P155" s="174">
        <f>O155*H155</f>
        <v>0</v>
      </c>
      <c r="Q155" s="174">
        <v>1E-4</v>
      </c>
      <c r="R155" s="174">
        <f>Q155*H155</f>
        <v>1.67E-3</v>
      </c>
      <c r="S155" s="174">
        <v>0</v>
      </c>
      <c r="T155" s="175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2058</v>
      </c>
      <c r="AT155" s="158" t="s">
        <v>417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445</v>
      </c>
      <c r="BM155" s="158" t="s">
        <v>2059</v>
      </c>
    </row>
    <row r="156" spans="1:65" s="2" customFormat="1" ht="6.95" customHeight="1">
      <c r="A156" s="29"/>
      <c r="B156" s="44"/>
      <c r="C156" s="45"/>
      <c r="D156" s="45"/>
      <c r="E156" s="45"/>
      <c r="F156" s="45"/>
      <c r="G156" s="45"/>
      <c r="H156" s="45"/>
      <c r="I156" s="45"/>
      <c r="J156" s="45"/>
      <c r="K156" s="45"/>
      <c r="L156" s="30"/>
      <c r="M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</row>
  </sheetData>
  <autoFilter ref="C123:K155" xr:uid="{00000000-0009-0000-0000-000009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18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 s="2" customFormat="1" ht="12" customHeight="1">
      <c r="A8" s="29"/>
      <c r="B8" s="30"/>
      <c r="C8" s="29"/>
      <c r="D8" s="24" t="s">
        <v>131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3" t="s">
        <v>2060</v>
      </c>
      <c r="F9" s="224"/>
      <c r="G9" s="224"/>
      <c r="H9" s="224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19. 10. 2020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27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89"/>
      <c r="G18" s="189"/>
      <c r="H18" s="18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23</v>
      </c>
      <c r="J20" s="22" t="s">
        <v>31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32</v>
      </c>
      <c r="F21" s="29"/>
      <c r="G21" s="29"/>
      <c r="H21" s="29"/>
      <c r="I21" s="24" t="s">
        <v>26</v>
      </c>
      <c r="J21" s="22" t="s">
        <v>33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36</v>
      </c>
      <c r="E23" s="29"/>
      <c r="F23" s="29"/>
      <c r="G23" s="29"/>
      <c r="H23" s="29"/>
      <c r="I23" s="24" t="s">
        <v>23</v>
      </c>
      <c r="J23" s="22" t="s">
        <v>31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32</v>
      </c>
      <c r="F24" s="29"/>
      <c r="G24" s="29"/>
      <c r="H24" s="29"/>
      <c r="I24" s="24" t="s">
        <v>26</v>
      </c>
      <c r="J24" s="22" t="s">
        <v>33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37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7"/>
      <c r="B27" s="98"/>
      <c r="C27" s="97"/>
      <c r="D27" s="97"/>
      <c r="E27" s="193" t="s">
        <v>1</v>
      </c>
      <c r="F27" s="193"/>
      <c r="G27" s="193"/>
      <c r="H27" s="193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38</v>
      </c>
      <c r="E30" s="29"/>
      <c r="F30" s="29"/>
      <c r="G30" s="29"/>
      <c r="H30" s="29"/>
      <c r="I30" s="29"/>
      <c r="J30" s="68">
        <f>ROUND(J128,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40</v>
      </c>
      <c r="G32" s="29"/>
      <c r="H32" s="29"/>
      <c r="I32" s="33" t="s">
        <v>39</v>
      </c>
      <c r="J32" s="33" t="s">
        <v>41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6" t="s">
        <v>42</v>
      </c>
      <c r="E33" s="24" t="s">
        <v>43</v>
      </c>
      <c r="F33" s="101">
        <f>ROUND((SUM(BE128:BE183)),  2)</f>
        <v>0</v>
      </c>
      <c r="G33" s="29"/>
      <c r="H33" s="29"/>
      <c r="I33" s="102">
        <v>0.2</v>
      </c>
      <c r="J33" s="101">
        <f>ROUND(((SUM(BE128:BE183))*I33),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44</v>
      </c>
      <c r="F34" s="101">
        <f>ROUND((SUM(BF128:BF183)),  2)</f>
        <v>0</v>
      </c>
      <c r="G34" s="29"/>
      <c r="H34" s="29"/>
      <c r="I34" s="102">
        <v>0.2</v>
      </c>
      <c r="J34" s="101">
        <f>ROUND(((SUM(BF128:BF183))*I34),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45</v>
      </c>
      <c r="F35" s="101">
        <f>ROUND((SUM(BG128:BG183)),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46</v>
      </c>
      <c r="F36" s="101">
        <f>ROUND((SUM(BH128:BH183)),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47</v>
      </c>
      <c r="F37" s="101">
        <f>ROUND((SUM(BI128:BI183)),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48</v>
      </c>
      <c r="E39" s="57"/>
      <c r="F39" s="57"/>
      <c r="G39" s="105" t="s">
        <v>49</v>
      </c>
      <c r="H39" s="106" t="s">
        <v>50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131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3" t="str">
        <f>E9</f>
        <v xml:space="preserve">SO 03 - DOMÁCI VODOVOD </v>
      </c>
      <c r="F87" s="224"/>
      <c r="G87" s="224"/>
      <c r="H87" s="224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Koláre, parc.č. 58/2, 59/2, 59/3</v>
      </c>
      <c r="G89" s="29"/>
      <c r="H89" s="29"/>
      <c r="I89" s="24" t="s">
        <v>20</v>
      </c>
      <c r="J89" s="52" t="str">
        <f>IF(J12="","",J12)</f>
        <v>19. 10. 2020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22</v>
      </c>
      <c r="D91" s="29"/>
      <c r="E91" s="29"/>
      <c r="F91" s="22" t="str">
        <f>E15</f>
        <v>BARETTI, s. r. o., Slovenské Ďarmoty, č. 238</v>
      </c>
      <c r="G91" s="29"/>
      <c r="H91" s="29"/>
      <c r="I91" s="24" t="s">
        <v>30</v>
      </c>
      <c r="J91" s="27" t="str">
        <f>E21</f>
        <v>Sírius company s.r.o., Balog nad Ipľom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40.15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36</v>
      </c>
      <c r="J92" s="27" t="str">
        <f>E24</f>
        <v>Sírius company s.r.o., Balog nad Ipľom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138</v>
      </c>
      <c r="D94" s="103"/>
      <c r="E94" s="103"/>
      <c r="F94" s="103"/>
      <c r="G94" s="103"/>
      <c r="H94" s="103"/>
      <c r="I94" s="103"/>
      <c r="J94" s="112" t="s">
        <v>139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140</v>
      </c>
      <c r="D96" s="29"/>
      <c r="E96" s="29"/>
      <c r="F96" s="29"/>
      <c r="G96" s="29"/>
      <c r="H96" s="29"/>
      <c r="I96" s="29"/>
      <c r="J96" s="68">
        <f>J128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141</v>
      </c>
    </row>
    <row r="97" spans="1:31" s="9" customFormat="1" ht="24.95" customHeight="1">
      <c r="B97" s="114"/>
      <c r="D97" s="115" t="s">
        <v>1622</v>
      </c>
      <c r="E97" s="116"/>
      <c r="F97" s="116"/>
      <c r="G97" s="116"/>
      <c r="H97" s="116"/>
      <c r="I97" s="116"/>
      <c r="J97" s="117">
        <f>J129</f>
        <v>0</v>
      </c>
      <c r="L97" s="114"/>
    </row>
    <row r="98" spans="1:31" s="10" customFormat="1" ht="19.899999999999999" customHeight="1">
      <c r="B98" s="118"/>
      <c r="D98" s="119" t="s">
        <v>1982</v>
      </c>
      <c r="E98" s="120"/>
      <c r="F98" s="120"/>
      <c r="G98" s="120"/>
      <c r="H98" s="120"/>
      <c r="I98" s="120"/>
      <c r="J98" s="121">
        <f>J130</f>
        <v>0</v>
      </c>
      <c r="L98" s="118"/>
    </row>
    <row r="99" spans="1:31" s="10" customFormat="1" ht="19.899999999999999" customHeight="1">
      <c r="B99" s="118"/>
      <c r="D99" s="119" t="s">
        <v>146</v>
      </c>
      <c r="E99" s="120"/>
      <c r="F99" s="120"/>
      <c r="G99" s="120"/>
      <c r="H99" s="120"/>
      <c r="I99" s="120"/>
      <c r="J99" s="121">
        <f>J147</f>
        <v>0</v>
      </c>
      <c r="L99" s="118"/>
    </row>
    <row r="100" spans="1:31" s="10" customFormat="1" ht="19.899999999999999" customHeight="1">
      <c r="B100" s="118"/>
      <c r="D100" s="119" t="s">
        <v>2061</v>
      </c>
      <c r="E100" s="120"/>
      <c r="F100" s="120"/>
      <c r="G100" s="120"/>
      <c r="H100" s="120"/>
      <c r="I100" s="120"/>
      <c r="J100" s="121">
        <f>J151</f>
        <v>0</v>
      </c>
      <c r="L100" s="118"/>
    </row>
    <row r="101" spans="1:31" s="10" customFormat="1" ht="19.899999999999999" customHeight="1">
      <c r="B101" s="118"/>
      <c r="D101" s="119" t="s">
        <v>148</v>
      </c>
      <c r="E101" s="120"/>
      <c r="F101" s="120"/>
      <c r="G101" s="120"/>
      <c r="H101" s="120"/>
      <c r="I101" s="120"/>
      <c r="J101" s="121">
        <f>J156</f>
        <v>0</v>
      </c>
      <c r="L101" s="118"/>
    </row>
    <row r="102" spans="1:31" s="10" customFormat="1" ht="19.899999999999999" customHeight="1">
      <c r="B102" s="118"/>
      <c r="D102" s="119" t="s">
        <v>2062</v>
      </c>
      <c r="E102" s="120"/>
      <c r="F102" s="120"/>
      <c r="G102" s="120"/>
      <c r="H102" s="120"/>
      <c r="I102" s="120"/>
      <c r="J102" s="121">
        <f>J165</f>
        <v>0</v>
      </c>
      <c r="L102" s="118"/>
    </row>
    <row r="103" spans="1:31" s="10" customFormat="1" ht="19.899999999999999" customHeight="1">
      <c r="B103" s="118"/>
      <c r="D103" s="119" t="s">
        <v>1983</v>
      </c>
      <c r="E103" s="120"/>
      <c r="F103" s="120"/>
      <c r="G103" s="120"/>
      <c r="H103" s="120"/>
      <c r="I103" s="120"/>
      <c r="J103" s="121">
        <f>J170</f>
        <v>0</v>
      </c>
      <c r="L103" s="118"/>
    </row>
    <row r="104" spans="1:31" s="9" customFormat="1" ht="24.95" customHeight="1">
      <c r="B104" s="114"/>
      <c r="D104" s="115" t="s">
        <v>2063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1:31" s="10" customFormat="1" ht="19.899999999999999" customHeight="1">
      <c r="B105" s="118"/>
      <c r="D105" s="119" t="s">
        <v>2064</v>
      </c>
      <c r="E105" s="120"/>
      <c r="F105" s="120"/>
      <c r="G105" s="120"/>
      <c r="H105" s="120"/>
      <c r="I105" s="120"/>
      <c r="J105" s="121">
        <f>J174</f>
        <v>0</v>
      </c>
      <c r="L105" s="118"/>
    </row>
    <row r="106" spans="1:31" s="10" customFormat="1" ht="19.899999999999999" customHeight="1">
      <c r="B106" s="118"/>
      <c r="D106" s="119" t="s">
        <v>2065</v>
      </c>
      <c r="E106" s="120"/>
      <c r="F106" s="120"/>
      <c r="G106" s="120"/>
      <c r="H106" s="120"/>
      <c r="I106" s="120"/>
      <c r="J106" s="121">
        <f>J178</f>
        <v>0</v>
      </c>
      <c r="L106" s="118"/>
    </row>
    <row r="107" spans="1:31" s="9" customFormat="1" ht="24.95" customHeight="1">
      <c r="B107" s="114"/>
      <c r="D107" s="115" t="s">
        <v>1984</v>
      </c>
      <c r="E107" s="116"/>
      <c r="F107" s="116"/>
      <c r="G107" s="116"/>
      <c r="H107" s="116"/>
      <c r="I107" s="116"/>
      <c r="J107" s="117">
        <f>J180</f>
        <v>0</v>
      </c>
      <c r="L107" s="114"/>
    </row>
    <row r="108" spans="1:31" s="10" customFormat="1" ht="19.899999999999999" customHeight="1">
      <c r="B108" s="118"/>
      <c r="D108" s="119" t="s">
        <v>1985</v>
      </c>
      <c r="E108" s="120"/>
      <c r="F108" s="120"/>
      <c r="G108" s="120"/>
      <c r="H108" s="120"/>
      <c r="I108" s="120"/>
      <c r="J108" s="121">
        <f>J181</f>
        <v>0</v>
      </c>
      <c r="L108" s="118"/>
    </row>
    <row r="109" spans="1:31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6.95" customHeight="1">
      <c r="A110" s="29"/>
      <c r="B110" s="44"/>
      <c r="C110" s="45"/>
      <c r="D110" s="45"/>
      <c r="E110" s="45"/>
      <c r="F110" s="45"/>
      <c r="G110" s="45"/>
      <c r="H110" s="45"/>
      <c r="I110" s="45"/>
      <c r="J110" s="45"/>
      <c r="K110" s="45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6"/>
      <c r="C114" s="47"/>
      <c r="D114" s="47"/>
      <c r="E114" s="47"/>
      <c r="F114" s="47"/>
      <c r="G114" s="47"/>
      <c r="H114" s="47"/>
      <c r="I114" s="47"/>
      <c r="J114" s="47"/>
      <c r="K114" s="47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170</v>
      </c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14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21" t="str">
        <f>E7</f>
        <v>Koláre- prestavba RD, BARETTI, s. r. o - znížený</v>
      </c>
      <c r="F118" s="222"/>
      <c r="G118" s="222"/>
      <c r="H118" s="222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131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6.5" customHeight="1">
      <c r="A120" s="29"/>
      <c r="B120" s="30"/>
      <c r="C120" s="29"/>
      <c r="D120" s="29"/>
      <c r="E120" s="183" t="str">
        <f>E9</f>
        <v xml:space="preserve">SO 03 - DOMÁCI VODOVOD </v>
      </c>
      <c r="F120" s="224"/>
      <c r="G120" s="224"/>
      <c r="H120" s="224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18</v>
      </c>
      <c r="D122" s="29"/>
      <c r="E122" s="29"/>
      <c r="F122" s="22" t="str">
        <f>F12</f>
        <v>Koláre, parc.č. 58/2, 59/2, 59/3</v>
      </c>
      <c r="G122" s="29"/>
      <c r="H122" s="29"/>
      <c r="I122" s="24" t="s">
        <v>20</v>
      </c>
      <c r="J122" s="52" t="str">
        <f>IF(J12="","",J12)</f>
        <v>19. 10. 2020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40.15" customHeight="1">
      <c r="A124" s="29"/>
      <c r="B124" s="30"/>
      <c r="C124" s="24" t="s">
        <v>22</v>
      </c>
      <c r="D124" s="29"/>
      <c r="E124" s="29"/>
      <c r="F124" s="22" t="str">
        <f>E15</f>
        <v>BARETTI, s. r. o., Slovenské Ďarmoty, č. 238</v>
      </c>
      <c r="G124" s="29"/>
      <c r="H124" s="29"/>
      <c r="I124" s="24" t="s">
        <v>30</v>
      </c>
      <c r="J124" s="27" t="str">
        <f>E21</f>
        <v>Sírius company s.r.o., Balog nad Ipľom</v>
      </c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40.15" customHeight="1">
      <c r="A125" s="29"/>
      <c r="B125" s="30"/>
      <c r="C125" s="24" t="s">
        <v>28</v>
      </c>
      <c r="D125" s="29"/>
      <c r="E125" s="29"/>
      <c r="F125" s="22" t="str">
        <f>IF(E18="","",E18)</f>
        <v>Vyplň údaj</v>
      </c>
      <c r="G125" s="29"/>
      <c r="H125" s="29"/>
      <c r="I125" s="24" t="s">
        <v>36</v>
      </c>
      <c r="J125" s="27" t="str">
        <f>E24</f>
        <v>Sírius company s.r.o., Balog nad Ipľom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22"/>
      <c r="B127" s="123"/>
      <c r="C127" s="124" t="s">
        <v>171</v>
      </c>
      <c r="D127" s="125" t="s">
        <v>63</v>
      </c>
      <c r="E127" s="125" t="s">
        <v>59</v>
      </c>
      <c r="F127" s="125" t="s">
        <v>60</v>
      </c>
      <c r="G127" s="125" t="s">
        <v>172</v>
      </c>
      <c r="H127" s="125" t="s">
        <v>173</v>
      </c>
      <c r="I127" s="125" t="s">
        <v>174</v>
      </c>
      <c r="J127" s="126" t="s">
        <v>139</v>
      </c>
      <c r="K127" s="127" t="s">
        <v>175</v>
      </c>
      <c r="L127" s="128"/>
      <c r="M127" s="59" t="s">
        <v>1</v>
      </c>
      <c r="N127" s="60" t="s">
        <v>42</v>
      </c>
      <c r="O127" s="60" t="s">
        <v>176</v>
      </c>
      <c r="P127" s="60" t="s">
        <v>177</v>
      </c>
      <c r="Q127" s="60" t="s">
        <v>178</v>
      </c>
      <c r="R127" s="60" t="s">
        <v>179</v>
      </c>
      <c r="S127" s="60" t="s">
        <v>180</v>
      </c>
      <c r="T127" s="61" t="s">
        <v>181</v>
      </c>
      <c r="U127" s="122"/>
      <c r="V127" s="122"/>
      <c r="W127" s="122"/>
      <c r="X127" s="122"/>
      <c r="Y127" s="122"/>
      <c r="Z127" s="122"/>
      <c r="AA127" s="122"/>
      <c r="AB127" s="122"/>
      <c r="AC127" s="122"/>
      <c r="AD127" s="122"/>
      <c r="AE127" s="122"/>
    </row>
    <row r="128" spans="1:63" s="2" customFormat="1" ht="22.9" customHeight="1">
      <c r="A128" s="29"/>
      <c r="B128" s="30"/>
      <c r="C128" s="66" t="s">
        <v>140</v>
      </c>
      <c r="D128" s="29"/>
      <c r="E128" s="29"/>
      <c r="F128" s="29"/>
      <c r="G128" s="29"/>
      <c r="H128" s="29"/>
      <c r="I128" s="29"/>
      <c r="J128" s="129">
        <f>BK128</f>
        <v>0</v>
      </c>
      <c r="K128" s="29"/>
      <c r="L128" s="30"/>
      <c r="M128" s="62"/>
      <c r="N128" s="53"/>
      <c r="O128" s="63"/>
      <c r="P128" s="130">
        <f>P129+P173+P180</f>
        <v>0</v>
      </c>
      <c r="Q128" s="63"/>
      <c r="R128" s="130">
        <f>R129+R173+R180</f>
        <v>3.7867334979999998</v>
      </c>
      <c r="S128" s="63"/>
      <c r="T128" s="131">
        <f>T129+T173+T180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77</v>
      </c>
      <c r="AU128" s="14" t="s">
        <v>141</v>
      </c>
      <c r="BK128" s="132">
        <f>BK129+BK173+BK180</f>
        <v>0</v>
      </c>
    </row>
    <row r="129" spans="1:65" s="12" customFormat="1" ht="25.9" customHeight="1">
      <c r="B129" s="133"/>
      <c r="D129" s="134" t="s">
        <v>77</v>
      </c>
      <c r="E129" s="135" t="s">
        <v>182</v>
      </c>
      <c r="F129" s="135" t="s">
        <v>182</v>
      </c>
      <c r="I129" s="136"/>
      <c r="J129" s="137">
        <f>BK129</f>
        <v>0</v>
      </c>
      <c r="L129" s="133"/>
      <c r="M129" s="138"/>
      <c r="N129" s="139"/>
      <c r="O129" s="139"/>
      <c r="P129" s="140">
        <f>P130+P147+P151+P156+P165+P170</f>
        <v>0</v>
      </c>
      <c r="Q129" s="139"/>
      <c r="R129" s="140">
        <f>R130+R147+R151+R156+R165+R170</f>
        <v>3.7734342979999997</v>
      </c>
      <c r="S129" s="139"/>
      <c r="T129" s="141">
        <f>T130+T147+T151+T156+T165+T170</f>
        <v>0</v>
      </c>
      <c r="AR129" s="134" t="s">
        <v>85</v>
      </c>
      <c r="AT129" s="142" t="s">
        <v>77</v>
      </c>
      <c r="AU129" s="142" t="s">
        <v>78</v>
      </c>
      <c r="AY129" s="134" t="s">
        <v>184</v>
      </c>
      <c r="BK129" s="143">
        <f>BK130+BK147+BK151+BK156+BK165+BK170</f>
        <v>0</v>
      </c>
    </row>
    <row r="130" spans="1:65" s="12" customFormat="1" ht="22.9" customHeight="1">
      <c r="B130" s="133"/>
      <c r="D130" s="134" t="s">
        <v>77</v>
      </c>
      <c r="E130" s="144" t="s">
        <v>85</v>
      </c>
      <c r="F130" s="144" t="s">
        <v>1991</v>
      </c>
      <c r="I130" s="136"/>
      <c r="J130" s="145">
        <f>BK130</f>
        <v>0</v>
      </c>
      <c r="L130" s="133"/>
      <c r="M130" s="138"/>
      <c r="N130" s="139"/>
      <c r="O130" s="139"/>
      <c r="P130" s="140">
        <f>SUM(P131:P146)</f>
        <v>0</v>
      </c>
      <c r="Q130" s="139"/>
      <c r="R130" s="140">
        <f>SUM(R131:R146)</f>
        <v>1.4963520000000001</v>
      </c>
      <c r="S130" s="139"/>
      <c r="T130" s="141">
        <f>SUM(T131:T146)</f>
        <v>0</v>
      </c>
      <c r="AR130" s="134" t="s">
        <v>85</v>
      </c>
      <c r="AT130" s="142" t="s">
        <v>77</v>
      </c>
      <c r="AU130" s="142" t="s">
        <v>85</v>
      </c>
      <c r="AY130" s="134" t="s">
        <v>184</v>
      </c>
      <c r="BK130" s="143">
        <f>SUM(BK131:BK146)</f>
        <v>0</v>
      </c>
    </row>
    <row r="131" spans="1:65" s="2" customFormat="1" ht="14.45" customHeight="1">
      <c r="A131" s="29"/>
      <c r="B131" s="146"/>
      <c r="C131" s="147" t="s">
        <v>85</v>
      </c>
      <c r="D131" s="147" t="s">
        <v>186</v>
      </c>
      <c r="E131" s="148" t="s">
        <v>2066</v>
      </c>
      <c r="F131" s="149" t="s">
        <v>2067</v>
      </c>
      <c r="G131" s="150" t="s">
        <v>189</v>
      </c>
      <c r="H131" s="151">
        <v>1.944</v>
      </c>
      <c r="I131" s="152"/>
      <c r="J131" s="151">
        <f>ROUND(I131*H131,3)</f>
        <v>0</v>
      </c>
      <c r="K131" s="153"/>
      <c r="L131" s="30"/>
      <c r="M131" s="154" t="s">
        <v>1</v>
      </c>
      <c r="N131" s="155" t="s">
        <v>44</v>
      </c>
      <c r="O131" s="55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190</v>
      </c>
      <c r="AT131" s="158" t="s">
        <v>186</v>
      </c>
      <c r="AU131" s="158" t="s">
        <v>90</v>
      </c>
      <c r="AY131" s="14" t="s">
        <v>184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4" t="s">
        <v>90</v>
      </c>
      <c r="BK131" s="160">
        <f>ROUND(I131*H131,3)</f>
        <v>0</v>
      </c>
      <c r="BL131" s="14" t="s">
        <v>190</v>
      </c>
      <c r="BM131" s="158" t="s">
        <v>2068</v>
      </c>
    </row>
    <row r="132" spans="1:65" s="2" customFormat="1" ht="14.45" customHeight="1">
      <c r="A132" s="29"/>
      <c r="B132" s="146"/>
      <c r="C132" s="147" t="s">
        <v>90</v>
      </c>
      <c r="D132" s="147" t="s">
        <v>186</v>
      </c>
      <c r="E132" s="148" t="s">
        <v>2069</v>
      </c>
      <c r="F132" s="149" t="s">
        <v>2070</v>
      </c>
      <c r="G132" s="150" t="s">
        <v>189</v>
      </c>
      <c r="H132" s="151">
        <v>0.97199999999999998</v>
      </c>
      <c r="I132" s="152"/>
      <c r="J132" s="151">
        <f>ROUND(I132*H132,3)</f>
        <v>0</v>
      </c>
      <c r="K132" s="153"/>
      <c r="L132" s="30"/>
      <c r="M132" s="154" t="s">
        <v>1</v>
      </c>
      <c r="N132" s="155" t="s">
        <v>44</v>
      </c>
      <c r="O132" s="55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190</v>
      </c>
      <c r="AT132" s="158" t="s">
        <v>186</v>
      </c>
      <c r="AU132" s="158" t="s">
        <v>90</v>
      </c>
      <c r="AY132" s="14" t="s">
        <v>184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90</v>
      </c>
      <c r="BK132" s="160">
        <f>ROUND(I132*H132,3)</f>
        <v>0</v>
      </c>
      <c r="BL132" s="14" t="s">
        <v>190</v>
      </c>
      <c r="BM132" s="158" t="s">
        <v>2071</v>
      </c>
    </row>
    <row r="133" spans="1:65" s="2" customFormat="1" ht="14.45" customHeight="1">
      <c r="A133" s="29"/>
      <c r="B133" s="146"/>
      <c r="C133" s="147" t="s">
        <v>95</v>
      </c>
      <c r="D133" s="147" t="s">
        <v>186</v>
      </c>
      <c r="E133" s="148" t="s">
        <v>1993</v>
      </c>
      <c r="F133" s="149" t="s">
        <v>1994</v>
      </c>
      <c r="G133" s="150" t="s">
        <v>189</v>
      </c>
      <c r="H133" s="151">
        <v>22.88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44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190</v>
      </c>
      <c r="AT133" s="158" t="s">
        <v>186</v>
      </c>
      <c r="AU133" s="158" t="s">
        <v>90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190</v>
      </c>
      <c r="BM133" s="158" t="s">
        <v>2072</v>
      </c>
    </row>
    <row r="134" spans="1:65" s="2" customFormat="1" ht="37.9" customHeight="1">
      <c r="A134" s="29"/>
      <c r="B134" s="146"/>
      <c r="C134" s="147" t="s">
        <v>190</v>
      </c>
      <c r="D134" s="147" t="s">
        <v>186</v>
      </c>
      <c r="E134" s="148" t="s">
        <v>1996</v>
      </c>
      <c r="F134" s="149" t="s">
        <v>211</v>
      </c>
      <c r="G134" s="150" t="s">
        <v>189</v>
      </c>
      <c r="H134" s="151">
        <v>22.88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44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190</v>
      </c>
      <c r="AT134" s="158" t="s">
        <v>186</v>
      </c>
      <c r="AU134" s="158" t="s">
        <v>90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190</v>
      </c>
      <c r="BM134" s="158" t="s">
        <v>2073</v>
      </c>
    </row>
    <row r="135" spans="1:65" s="2" customFormat="1" ht="24.2" customHeight="1">
      <c r="A135" s="29"/>
      <c r="B135" s="146"/>
      <c r="C135" s="147" t="s">
        <v>201</v>
      </c>
      <c r="D135" s="147" t="s">
        <v>186</v>
      </c>
      <c r="E135" s="148" t="s">
        <v>1999</v>
      </c>
      <c r="F135" s="149" t="s">
        <v>2000</v>
      </c>
      <c r="G135" s="150" t="s">
        <v>241</v>
      </c>
      <c r="H135" s="151">
        <v>57.2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44</v>
      </c>
      <c r="O135" s="55"/>
      <c r="P135" s="156">
        <f>O135*H135</f>
        <v>0</v>
      </c>
      <c r="Q135" s="156">
        <v>2.6159999999999999E-2</v>
      </c>
      <c r="R135" s="156">
        <f>Q135*H135</f>
        <v>1.4963520000000001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190</v>
      </c>
      <c r="AT135" s="158" t="s">
        <v>186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190</v>
      </c>
      <c r="BM135" s="158" t="s">
        <v>2074</v>
      </c>
    </row>
    <row r="136" spans="1:65" s="2" customFormat="1" ht="24.2" customHeight="1">
      <c r="A136" s="29"/>
      <c r="B136" s="146"/>
      <c r="C136" s="147" t="s">
        <v>205</v>
      </c>
      <c r="D136" s="147" t="s">
        <v>186</v>
      </c>
      <c r="E136" s="148" t="s">
        <v>2002</v>
      </c>
      <c r="F136" s="149" t="s">
        <v>2003</v>
      </c>
      <c r="G136" s="150" t="s">
        <v>241</v>
      </c>
      <c r="H136" s="151">
        <v>57.2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190</v>
      </c>
      <c r="AT136" s="158" t="s">
        <v>186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190</v>
      </c>
      <c r="BM136" s="158" t="s">
        <v>2075</v>
      </c>
    </row>
    <row r="137" spans="1:65" s="2" customFormat="1" ht="24.2" customHeight="1">
      <c r="A137" s="29"/>
      <c r="B137" s="146"/>
      <c r="C137" s="147" t="s">
        <v>209</v>
      </c>
      <c r="D137" s="147" t="s">
        <v>186</v>
      </c>
      <c r="E137" s="148" t="s">
        <v>2005</v>
      </c>
      <c r="F137" s="149" t="s">
        <v>2006</v>
      </c>
      <c r="G137" s="150" t="s">
        <v>189</v>
      </c>
      <c r="H137" s="151">
        <v>22.88</v>
      </c>
      <c r="I137" s="152"/>
      <c r="J137" s="151">
        <f>ROUND(I137*H137,3)</f>
        <v>0</v>
      </c>
      <c r="K137" s="153"/>
      <c r="L137" s="30"/>
      <c r="M137" s="154" t="s">
        <v>1</v>
      </c>
      <c r="N137" s="155" t="s">
        <v>44</v>
      </c>
      <c r="O137" s="55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190</v>
      </c>
      <c r="AT137" s="158" t="s">
        <v>186</v>
      </c>
      <c r="AU137" s="158" t="s">
        <v>90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190</v>
      </c>
      <c r="BM137" s="158" t="s">
        <v>2076</v>
      </c>
    </row>
    <row r="138" spans="1:65" s="2" customFormat="1" ht="14.45" customHeight="1">
      <c r="A138" s="29"/>
      <c r="B138" s="146"/>
      <c r="C138" s="147" t="s">
        <v>213</v>
      </c>
      <c r="D138" s="147" t="s">
        <v>186</v>
      </c>
      <c r="E138" s="148" t="s">
        <v>2077</v>
      </c>
      <c r="F138" s="149" t="s">
        <v>2078</v>
      </c>
      <c r="G138" s="150" t="s">
        <v>189</v>
      </c>
      <c r="H138" s="151">
        <v>1.944</v>
      </c>
      <c r="I138" s="152"/>
      <c r="J138" s="151">
        <f>ROUND(I138*H138,3)</f>
        <v>0</v>
      </c>
      <c r="K138" s="153"/>
      <c r="L138" s="30"/>
      <c r="M138" s="154" t="s">
        <v>1</v>
      </c>
      <c r="N138" s="155" t="s">
        <v>44</v>
      </c>
      <c r="O138" s="55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190</v>
      </c>
      <c r="AT138" s="158" t="s">
        <v>186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190</v>
      </c>
      <c r="BM138" s="158" t="s">
        <v>2079</v>
      </c>
    </row>
    <row r="139" spans="1:65" s="2" customFormat="1" ht="14.45" customHeight="1">
      <c r="A139" s="29"/>
      <c r="B139" s="146"/>
      <c r="C139" s="147" t="s">
        <v>217</v>
      </c>
      <c r="D139" s="147" t="s">
        <v>186</v>
      </c>
      <c r="E139" s="148" t="s">
        <v>2080</v>
      </c>
      <c r="F139" s="149" t="s">
        <v>2081</v>
      </c>
      <c r="G139" s="150" t="s">
        <v>189</v>
      </c>
      <c r="H139" s="151">
        <v>1.944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190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190</v>
      </c>
      <c r="BM139" s="158" t="s">
        <v>2082</v>
      </c>
    </row>
    <row r="140" spans="1:65" s="2" customFormat="1" ht="24.2" customHeight="1">
      <c r="A140" s="29"/>
      <c r="B140" s="146"/>
      <c r="C140" s="147" t="s">
        <v>221</v>
      </c>
      <c r="D140" s="147" t="s">
        <v>186</v>
      </c>
      <c r="E140" s="148" t="s">
        <v>2083</v>
      </c>
      <c r="F140" s="149" t="s">
        <v>2084</v>
      </c>
      <c r="G140" s="150" t="s">
        <v>189</v>
      </c>
      <c r="H140" s="151">
        <v>22.88</v>
      </c>
      <c r="I140" s="152"/>
      <c r="J140" s="151">
        <f>ROUND(I140*H140,3)</f>
        <v>0</v>
      </c>
      <c r="K140" s="153"/>
      <c r="L140" s="30"/>
      <c r="M140" s="154" t="s">
        <v>1</v>
      </c>
      <c r="N140" s="155" t="s">
        <v>44</v>
      </c>
      <c r="O140" s="55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190</v>
      </c>
      <c r="AT140" s="158" t="s">
        <v>186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190</v>
      </c>
      <c r="BM140" s="158" t="s">
        <v>2085</v>
      </c>
    </row>
    <row r="141" spans="1:65" s="2" customFormat="1" ht="24.2" customHeight="1">
      <c r="A141" s="29"/>
      <c r="B141" s="146"/>
      <c r="C141" s="147" t="s">
        <v>225</v>
      </c>
      <c r="D141" s="147" t="s">
        <v>186</v>
      </c>
      <c r="E141" s="148" t="s">
        <v>2008</v>
      </c>
      <c r="F141" s="149" t="s">
        <v>2009</v>
      </c>
      <c r="G141" s="150" t="s">
        <v>189</v>
      </c>
      <c r="H141" s="151">
        <v>0.54</v>
      </c>
      <c r="I141" s="152"/>
      <c r="J141" s="151">
        <f>ROUND(I141*H141,3)</f>
        <v>0</v>
      </c>
      <c r="K141" s="153"/>
      <c r="L141" s="30"/>
      <c r="M141" s="154" t="s">
        <v>1</v>
      </c>
      <c r="N141" s="155" t="s">
        <v>44</v>
      </c>
      <c r="O141" s="55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190</v>
      </c>
      <c r="AT141" s="158" t="s">
        <v>186</v>
      </c>
      <c r="AU141" s="158" t="s">
        <v>90</v>
      </c>
      <c r="AY141" s="14" t="s">
        <v>184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90</v>
      </c>
      <c r="BK141" s="160">
        <f>ROUND(I141*H141,3)</f>
        <v>0</v>
      </c>
      <c r="BL141" s="14" t="s">
        <v>190</v>
      </c>
      <c r="BM141" s="158" t="s">
        <v>2086</v>
      </c>
    </row>
    <row r="142" spans="1:65" s="2" customFormat="1" ht="14.45" customHeight="1">
      <c r="A142" s="29"/>
      <c r="B142" s="146"/>
      <c r="C142" s="161" t="s">
        <v>229</v>
      </c>
      <c r="D142" s="161" t="s">
        <v>417</v>
      </c>
      <c r="E142" s="162" t="s">
        <v>2011</v>
      </c>
      <c r="F142" s="163" t="s">
        <v>2012</v>
      </c>
      <c r="G142" s="164" t="s">
        <v>189</v>
      </c>
      <c r="H142" s="165">
        <v>0.54</v>
      </c>
      <c r="I142" s="166"/>
      <c r="J142" s="165">
        <f>ROUND(I142*H142,3)</f>
        <v>0</v>
      </c>
      <c r="K142" s="167"/>
      <c r="L142" s="168"/>
      <c r="M142" s="169" t="s">
        <v>1</v>
      </c>
      <c r="N142" s="170" t="s">
        <v>44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213</v>
      </c>
      <c r="AT142" s="158" t="s">
        <v>417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190</v>
      </c>
      <c r="BM142" s="158" t="s">
        <v>2087</v>
      </c>
    </row>
    <row r="143" spans="1:65" s="2" customFormat="1" ht="24.2" customHeight="1">
      <c r="A143" s="29"/>
      <c r="B143" s="146"/>
      <c r="C143" s="147" t="s">
        <v>233</v>
      </c>
      <c r="D143" s="147" t="s">
        <v>186</v>
      </c>
      <c r="E143" s="148" t="s">
        <v>2014</v>
      </c>
      <c r="F143" s="149" t="s">
        <v>2015</v>
      </c>
      <c r="G143" s="150" t="s">
        <v>189</v>
      </c>
      <c r="H143" s="151">
        <v>5.28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190</v>
      </c>
      <c r="AT143" s="158" t="s">
        <v>186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190</v>
      </c>
      <c r="BM143" s="158" t="s">
        <v>2088</v>
      </c>
    </row>
    <row r="144" spans="1:65" s="2" customFormat="1" ht="14.45" customHeight="1">
      <c r="A144" s="29"/>
      <c r="B144" s="146"/>
      <c r="C144" s="161" t="s">
        <v>238</v>
      </c>
      <c r="D144" s="161" t="s">
        <v>417</v>
      </c>
      <c r="E144" s="162" t="s">
        <v>2017</v>
      </c>
      <c r="F144" s="163" t="s">
        <v>2018</v>
      </c>
      <c r="G144" s="164" t="s">
        <v>189</v>
      </c>
      <c r="H144" s="165">
        <v>6.3360000000000003</v>
      </c>
      <c r="I144" s="166"/>
      <c r="J144" s="165">
        <f>ROUND(I144*H144,3)</f>
        <v>0</v>
      </c>
      <c r="K144" s="167"/>
      <c r="L144" s="168"/>
      <c r="M144" s="169" t="s">
        <v>1</v>
      </c>
      <c r="N144" s="170" t="s">
        <v>44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213</v>
      </c>
      <c r="AT144" s="158" t="s">
        <v>417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190</v>
      </c>
      <c r="BM144" s="158" t="s">
        <v>2089</v>
      </c>
    </row>
    <row r="145" spans="1:65" s="2" customFormat="1" ht="14.45" customHeight="1">
      <c r="A145" s="29"/>
      <c r="B145" s="146"/>
      <c r="C145" s="147" t="s">
        <v>244</v>
      </c>
      <c r="D145" s="147" t="s">
        <v>186</v>
      </c>
      <c r="E145" s="148" t="s">
        <v>2090</v>
      </c>
      <c r="F145" s="149" t="s">
        <v>2091</v>
      </c>
      <c r="G145" s="150" t="s">
        <v>241</v>
      </c>
      <c r="H145" s="151">
        <v>1.2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190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190</v>
      </c>
      <c r="BM145" s="158" t="s">
        <v>2092</v>
      </c>
    </row>
    <row r="146" spans="1:65" s="2" customFormat="1" ht="14.45" customHeight="1">
      <c r="A146" s="29"/>
      <c r="B146" s="146"/>
      <c r="C146" s="147" t="s">
        <v>248</v>
      </c>
      <c r="D146" s="147" t="s">
        <v>186</v>
      </c>
      <c r="E146" s="148" t="s">
        <v>2020</v>
      </c>
      <c r="F146" s="149" t="s">
        <v>2021</v>
      </c>
      <c r="G146" s="150" t="s">
        <v>241</v>
      </c>
      <c r="H146" s="151">
        <v>17.600000000000001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190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190</v>
      </c>
      <c r="BM146" s="158" t="s">
        <v>2093</v>
      </c>
    </row>
    <row r="147" spans="1:65" s="12" customFormat="1" ht="22.9" customHeight="1">
      <c r="B147" s="133"/>
      <c r="D147" s="134" t="s">
        <v>77</v>
      </c>
      <c r="E147" s="144" t="s">
        <v>190</v>
      </c>
      <c r="F147" s="144" t="s">
        <v>373</v>
      </c>
      <c r="I147" s="136"/>
      <c r="J147" s="145">
        <f>BK147</f>
        <v>0</v>
      </c>
      <c r="L147" s="133"/>
      <c r="M147" s="138"/>
      <c r="N147" s="139"/>
      <c r="O147" s="139"/>
      <c r="P147" s="140">
        <f>SUM(P148:P150)</f>
        <v>0</v>
      </c>
      <c r="Q147" s="139"/>
      <c r="R147" s="140">
        <f>SUM(R148:R150)</f>
        <v>0.67609764000000006</v>
      </c>
      <c r="S147" s="139"/>
      <c r="T147" s="141">
        <f>SUM(T148:T150)</f>
        <v>0</v>
      </c>
      <c r="AR147" s="134" t="s">
        <v>85</v>
      </c>
      <c r="AT147" s="142" t="s">
        <v>77</v>
      </c>
      <c r="AU147" s="142" t="s">
        <v>85</v>
      </c>
      <c r="AY147" s="134" t="s">
        <v>184</v>
      </c>
      <c r="BK147" s="143">
        <f>SUM(BK148:BK150)</f>
        <v>0</v>
      </c>
    </row>
    <row r="148" spans="1:65" s="2" customFormat="1" ht="24.2" customHeight="1">
      <c r="A148" s="29"/>
      <c r="B148" s="146"/>
      <c r="C148" s="147" t="s">
        <v>252</v>
      </c>
      <c r="D148" s="147" t="s">
        <v>186</v>
      </c>
      <c r="E148" s="148" t="s">
        <v>2023</v>
      </c>
      <c r="F148" s="149" t="s">
        <v>2024</v>
      </c>
      <c r="G148" s="150" t="s">
        <v>189</v>
      </c>
      <c r="H148" s="151">
        <v>0.16200000000000001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1.8907700000000001</v>
      </c>
      <c r="R148" s="156">
        <f>Q148*H148</f>
        <v>0.30630474000000002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190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190</v>
      </c>
      <c r="BM148" s="158" t="s">
        <v>2094</v>
      </c>
    </row>
    <row r="149" spans="1:65" s="2" customFormat="1" ht="24.2" customHeight="1">
      <c r="A149" s="29"/>
      <c r="B149" s="146"/>
      <c r="C149" s="147" t="s">
        <v>256</v>
      </c>
      <c r="D149" s="147" t="s">
        <v>186</v>
      </c>
      <c r="E149" s="148" t="s">
        <v>2095</v>
      </c>
      <c r="F149" s="149" t="s">
        <v>2096</v>
      </c>
      <c r="G149" s="150" t="s">
        <v>189</v>
      </c>
      <c r="H149" s="151">
        <v>0.108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44</v>
      </c>
      <c r="O149" s="55"/>
      <c r="P149" s="156">
        <f>O149*H149</f>
        <v>0</v>
      </c>
      <c r="Q149" s="156">
        <v>2.355</v>
      </c>
      <c r="R149" s="156">
        <f>Q149*H149</f>
        <v>0.25434000000000001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190</v>
      </c>
      <c r="AT149" s="158" t="s">
        <v>186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190</v>
      </c>
      <c r="BM149" s="158" t="s">
        <v>2097</v>
      </c>
    </row>
    <row r="150" spans="1:65" s="2" customFormat="1" ht="24.2" customHeight="1">
      <c r="A150" s="29"/>
      <c r="B150" s="146"/>
      <c r="C150" s="147" t="s">
        <v>260</v>
      </c>
      <c r="D150" s="147" t="s">
        <v>186</v>
      </c>
      <c r="E150" s="148" t="s">
        <v>2098</v>
      </c>
      <c r="F150" s="149" t="s">
        <v>2099</v>
      </c>
      <c r="G150" s="150" t="s">
        <v>339</v>
      </c>
      <c r="H150" s="151">
        <v>1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0.1154529</v>
      </c>
      <c r="R150" s="156">
        <f>Q150*H150</f>
        <v>0.1154529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190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190</v>
      </c>
      <c r="BM150" s="158" t="s">
        <v>2100</v>
      </c>
    </row>
    <row r="151" spans="1:65" s="12" customFormat="1" ht="22.9" customHeight="1">
      <c r="B151" s="133"/>
      <c r="D151" s="134" t="s">
        <v>77</v>
      </c>
      <c r="E151" s="144" t="s">
        <v>205</v>
      </c>
      <c r="F151" s="144" t="s">
        <v>2101</v>
      </c>
      <c r="I151" s="136"/>
      <c r="J151" s="145">
        <f>BK151</f>
        <v>0</v>
      </c>
      <c r="L151" s="133"/>
      <c r="M151" s="138"/>
      <c r="N151" s="139"/>
      <c r="O151" s="139"/>
      <c r="P151" s="140">
        <f>SUM(P152:P155)</f>
        <v>0</v>
      </c>
      <c r="Q151" s="139"/>
      <c r="R151" s="140">
        <f>SUM(R152:R155)</f>
        <v>0.55371000000000004</v>
      </c>
      <c r="S151" s="139"/>
      <c r="T151" s="141">
        <f>SUM(T152:T155)</f>
        <v>0</v>
      </c>
      <c r="AR151" s="134" t="s">
        <v>85</v>
      </c>
      <c r="AT151" s="142" t="s">
        <v>77</v>
      </c>
      <c r="AU151" s="142" t="s">
        <v>85</v>
      </c>
      <c r="AY151" s="134" t="s">
        <v>184</v>
      </c>
      <c r="BK151" s="143">
        <f>SUM(BK152:BK155)</f>
        <v>0</v>
      </c>
    </row>
    <row r="152" spans="1:65" s="2" customFormat="1" ht="24.2" customHeight="1">
      <c r="A152" s="29"/>
      <c r="B152" s="146"/>
      <c r="C152" s="147" t="s">
        <v>7</v>
      </c>
      <c r="D152" s="147" t="s">
        <v>186</v>
      </c>
      <c r="E152" s="148" t="s">
        <v>2102</v>
      </c>
      <c r="F152" s="149" t="s">
        <v>2103</v>
      </c>
      <c r="G152" s="150" t="s">
        <v>241</v>
      </c>
      <c r="H152" s="151">
        <v>1.08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4.7199999999999999E-2</v>
      </c>
      <c r="R152" s="156">
        <f>Q152*H152</f>
        <v>5.0976E-2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190</v>
      </c>
      <c r="AT152" s="158" t="s">
        <v>186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190</v>
      </c>
      <c r="BM152" s="158" t="s">
        <v>2104</v>
      </c>
    </row>
    <row r="153" spans="1:65" s="2" customFormat="1" ht="24.2" customHeight="1">
      <c r="A153" s="29"/>
      <c r="B153" s="146"/>
      <c r="C153" s="147" t="s">
        <v>267</v>
      </c>
      <c r="D153" s="147" t="s">
        <v>186</v>
      </c>
      <c r="E153" s="148" t="s">
        <v>2105</v>
      </c>
      <c r="F153" s="149" t="s">
        <v>2106</v>
      </c>
      <c r="G153" s="150" t="s">
        <v>241</v>
      </c>
      <c r="H153" s="151">
        <v>7.56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44</v>
      </c>
      <c r="O153" s="55"/>
      <c r="P153" s="156">
        <f>O153*H153</f>
        <v>0</v>
      </c>
      <c r="Q153" s="156">
        <v>5.262E-2</v>
      </c>
      <c r="R153" s="156">
        <f>Q153*H153</f>
        <v>0.39780719999999997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190</v>
      </c>
      <c r="AT153" s="158" t="s">
        <v>186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190</v>
      </c>
      <c r="BM153" s="158" t="s">
        <v>2107</v>
      </c>
    </row>
    <row r="154" spans="1:65" s="2" customFormat="1" ht="24.2" customHeight="1">
      <c r="A154" s="29"/>
      <c r="B154" s="146"/>
      <c r="C154" s="147" t="s">
        <v>271</v>
      </c>
      <c r="D154" s="147" t="s">
        <v>186</v>
      </c>
      <c r="E154" s="148" t="s">
        <v>2108</v>
      </c>
      <c r="F154" s="149" t="s">
        <v>2109</v>
      </c>
      <c r="G154" s="150" t="s">
        <v>241</v>
      </c>
      <c r="H154" s="151">
        <v>0.96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44</v>
      </c>
      <c r="O154" s="55"/>
      <c r="P154" s="156">
        <f>O154*H154</f>
        <v>0</v>
      </c>
      <c r="Q154" s="156">
        <v>4.4330000000000001E-2</v>
      </c>
      <c r="R154" s="156">
        <f>Q154*H154</f>
        <v>4.2556799999999999E-2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190</v>
      </c>
      <c r="AT154" s="158" t="s">
        <v>186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190</v>
      </c>
      <c r="BM154" s="158" t="s">
        <v>2110</v>
      </c>
    </row>
    <row r="155" spans="1:65" s="2" customFormat="1" ht="24.2" customHeight="1">
      <c r="A155" s="29"/>
      <c r="B155" s="146"/>
      <c r="C155" s="147" t="s">
        <v>275</v>
      </c>
      <c r="D155" s="147" t="s">
        <v>186</v>
      </c>
      <c r="E155" s="148" t="s">
        <v>2111</v>
      </c>
      <c r="F155" s="149" t="s">
        <v>2112</v>
      </c>
      <c r="G155" s="150" t="s">
        <v>241</v>
      </c>
      <c r="H155" s="151">
        <v>1.08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5.7750000000000003E-2</v>
      </c>
      <c r="R155" s="156">
        <f>Q155*H155</f>
        <v>6.2370000000000009E-2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190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190</v>
      </c>
      <c r="BM155" s="158" t="s">
        <v>2113</v>
      </c>
    </row>
    <row r="156" spans="1:65" s="12" customFormat="1" ht="22.9" customHeight="1">
      <c r="B156" s="133"/>
      <c r="D156" s="134" t="s">
        <v>77</v>
      </c>
      <c r="E156" s="144" t="s">
        <v>213</v>
      </c>
      <c r="F156" s="144" t="s">
        <v>517</v>
      </c>
      <c r="I156" s="136"/>
      <c r="J156" s="145">
        <f>BK156</f>
        <v>0</v>
      </c>
      <c r="L156" s="133"/>
      <c r="M156" s="138"/>
      <c r="N156" s="139"/>
      <c r="O156" s="139"/>
      <c r="P156" s="140">
        <f>SUM(P157:P164)</f>
        <v>0</v>
      </c>
      <c r="Q156" s="139"/>
      <c r="R156" s="140">
        <f>SUM(R157:R164)</f>
        <v>5.2122380000000001E-3</v>
      </c>
      <c r="S156" s="139"/>
      <c r="T156" s="141">
        <f>SUM(T157:T164)</f>
        <v>0</v>
      </c>
      <c r="AR156" s="134" t="s">
        <v>85</v>
      </c>
      <c r="AT156" s="142" t="s">
        <v>77</v>
      </c>
      <c r="AU156" s="142" t="s">
        <v>85</v>
      </c>
      <c r="AY156" s="134" t="s">
        <v>184</v>
      </c>
      <c r="BK156" s="143">
        <f>SUM(BK157:BK164)</f>
        <v>0</v>
      </c>
    </row>
    <row r="157" spans="1:65" s="2" customFormat="1" ht="24.2" customHeight="1">
      <c r="A157" s="29"/>
      <c r="B157" s="146"/>
      <c r="C157" s="147" t="s">
        <v>279</v>
      </c>
      <c r="D157" s="147" t="s">
        <v>186</v>
      </c>
      <c r="E157" s="148" t="s">
        <v>519</v>
      </c>
      <c r="F157" s="149" t="s">
        <v>520</v>
      </c>
      <c r="G157" s="150" t="s">
        <v>389</v>
      </c>
      <c r="H157" s="151">
        <v>22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190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190</v>
      </c>
      <c r="BM157" s="158" t="s">
        <v>2114</v>
      </c>
    </row>
    <row r="158" spans="1:65" s="2" customFormat="1" ht="24.2" customHeight="1">
      <c r="A158" s="29"/>
      <c r="B158" s="146"/>
      <c r="C158" s="161" t="s">
        <v>283</v>
      </c>
      <c r="D158" s="161" t="s">
        <v>417</v>
      </c>
      <c r="E158" s="162" t="s">
        <v>523</v>
      </c>
      <c r="F158" s="163" t="s">
        <v>524</v>
      </c>
      <c r="G158" s="164" t="s">
        <v>389</v>
      </c>
      <c r="H158" s="165">
        <v>22</v>
      </c>
      <c r="I158" s="166"/>
      <c r="J158" s="165">
        <f>ROUND(I158*H158,3)</f>
        <v>0</v>
      </c>
      <c r="K158" s="167"/>
      <c r="L158" s="168"/>
      <c r="M158" s="169" t="s">
        <v>1</v>
      </c>
      <c r="N158" s="170" t="s">
        <v>44</v>
      </c>
      <c r="O158" s="55"/>
      <c r="P158" s="156">
        <f>O158*H158</f>
        <v>0</v>
      </c>
      <c r="Q158" s="156">
        <v>1.3999999999999999E-4</v>
      </c>
      <c r="R158" s="156">
        <f>Q158*H158</f>
        <v>3.0799999999999998E-3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213</v>
      </c>
      <c r="AT158" s="158" t="s">
        <v>417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190</v>
      </c>
      <c r="BM158" s="158" t="s">
        <v>2115</v>
      </c>
    </row>
    <row r="159" spans="1:65" s="2" customFormat="1" ht="24.2" customHeight="1">
      <c r="A159" s="29"/>
      <c r="B159" s="146"/>
      <c r="C159" s="147" t="s">
        <v>287</v>
      </c>
      <c r="D159" s="147" t="s">
        <v>186</v>
      </c>
      <c r="E159" s="148" t="s">
        <v>2116</v>
      </c>
      <c r="F159" s="149" t="s">
        <v>2117</v>
      </c>
      <c r="G159" s="150" t="s">
        <v>389</v>
      </c>
      <c r="H159" s="151">
        <v>0.7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6.0340000000000002E-5</v>
      </c>
      <c r="R159" s="156">
        <f>Q159*H159</f>
        <v>4.2237999999999998E-5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190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190</v>
      </c>
      <c r="BM159" s="158" t="s">
        <v>2118</v>
      </c>
    </row>
    <row r="160" spans="1:65" s="2" customFormat="1" ht="14.45" customHeight="1">
      <c r="A160" s="29"/>
      <c r="B160" s="146"/>
      <c r="C160" s="161" t="s">
        <v>291</v>
      </c>
      <c r="D160" s="161" t="s">
        <v>417</v>
      </c>
      <c r="E160" s="162" t="s">
        <v>2119</v>
      </c>
      <c r="F160" s="163" t="s">
        <v>2120</v>
      </c>
      <c r="G160" s="164" t="s">
        <v>389</v>
      </c>
      <c r="H160" s="165">
        <v>0.7</v>
      </c>
      <c r="I160" s="166"/>
      <c r="J160" s="165">
        <f>ROUND(I160*H160,3)</f>
        <v>0</v>
      </c>
      <c r="K160" s="167"/>
      <c r="L160" s="168"/>
      <c r="M160" s="169" t="s">
        <v>1</v>
      </c>
      <c r="N160" s="170" t="s">
        <v>44</v>
      </c>
      <c r="O160" s="55"/>
      <c r="P160" s="156">
        <f>O160*H160</f>
        <v>0</v>
      </c>
      <c r="Q160" s="156">
        <v>2.2000000000000001E-3</v>
      </c>
      <c r="R160" s="156">
        <f>Q160*H160</f>
        <v>1.5399999999999999E-3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213</v>
      </c>
      <c r="AT160" s="158" t="s">
        <v>417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190</v>
      </c>
      <c r="BM160" s="158" t="s">
        <v>2121</v>
      </c>
    </row>
    <row r="161" spans="1:65" s="2" customFormat="1" ht="14.45" customHeight="1">
      <c r="A161" s="29"/>
      <c r="B161" s="146"/>
      <c r="C161" s="147" t="s">
        <v>295</v>
      </c>
      <c r="D161" s="147" t="s">
        <v>186</v>
      </c>
      <c r="E161" s="148" t="s">
        <v>2122</v>
      </c>
      <c r="F161" s="149" t="s">
        <v>2123</v>
      </c>
      <c r="G161" s="150" t="s">
        <v>339</v>
      </c>
      <c r="H161" s="151">
        <v>1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6.0000000000000002E-5</v>
      </c>
      <c r="R161" s="156">
        <f>Q161*H161</f>
        <v>6.0000000000000002E-5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190</v>
      </c>
      <c r="AT161" s="158" t="s">
        <v>186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190</v>
      </c>
      <c r="BM161" s="158" t="s">
        <v>2124</v>
      </c>
    </row>
    <row r="162" spans="1:65" s="2" customFormat="1" ht="14.45" customHeight="1">
      <c r="A162" s="29"/>
      <c r="B162" s="146"/>
      <c r="C162" s="161" t="s">
        <v>299</v>
      </c>
      <c r="D162" s="161" t="s">
        <v>417</v>
      </c>
      <c r="E162" s="162" t="s">
        <v>2125</v>
      </c>
      <c r="F162" s="163" t="s">
        <v>2126</v>
      </c>
      <c r="G162" s="164" t="s">
        <v>339</v>
      </c>
      <c r="H162" s="165">
        <v>1</v>
      </c>
      <c r="I162" s="166"/>
      <c r="J162" s="165">
        <f>ROUND(I162*H162,3)</f>
        <v>0</v>
      </c>
      <c r="K162" s="167"/>
      <c r="L162" s="168"/>
      <c r="M162" s="169" t="s">
        <v>1</v>
      </c>
      <c r="N162" s="170" t="s">
        <v>44</v>
      </c>
      <c r="O162" s="55"/>
      <c r="P162" s="156">
        <f>O162*H162</f>
        <v>0</v>
      </c>
      <c r="Q162" s="156">
        <v>4.8999999999999998E-4</v>
      </c>
      <c r="R162" s="156">
        <f>Q162*H162</f>
        <v>4.8999999999999998E-4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213</v>
      </c>
      <c r="AT162" s="158" t="s">
        <v>417</v>
      </c>
      <c r="AU162" s="158" t="s">
        <v>90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190</v>
      </c>
      <c r="BM162" s="158" t="s">
        <v>2127</v>
      </c>
    </row>
    <row r="163" spans="1:65" s="2" customFormat="1" ht="14.45" customHeight="1">
      <c r="A163" s="29"/>
      <c r="B163" s="146"/>
      <c r="C163" s="147" t="s">
        <v>303</v>
      </c>
      <c r="D163" s="147" t="s">
        <v>186</v>
      </c>
      <c r="E163" s="148" t="s">
        <v>2128</v>
      </c>
      <c r="F163" s="149" t="s">
        <v>564</v>
      </c>
      <c r="G163" s="150" t="s">
        <v>389</v>
      </c>
      <c r="H163" s="151">
        <v>22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190</v>
      </c>
      <c r="AT163" s="158" t="s">
        <v>186</v>
      </c>
      <c r="AU163" s="158" t="s">
        <v>90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190</v>
      </c>
      <c r="BM163" s="158" t="s">
        <v>2129</v>
      </c>
    </row>
    <row r="164" spans="1:65" s="2" customFormat="1" ht="24.2" customHeight="1">
      <c r="A164" s="29"/>
      <c r="B164" s="146"/>
      <c r="C164" s="147" t="s">
        <v>308</v>
      </c>
      <c r="D164" s="147" t="s">
        <v>186</v>
      </c>
      <c r="E164" s="148" t="s">
        <v>567</v>
      </c>
      <c r="F164" s="149" t="s">
        <v>568</v>
      </c>
      <c r="G164" s="150" t="s">
        <v>389</v>
      </c>
      <c r="H164" s="151">
        <v>22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44</v>
      </c>
      <c r="O164" s="55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190</v>
      </c>
      <c r="AT164" s="158" t="s">
        <v>186</v>
      </c>
      <c r="AU164" s="158" t="s">
        <v>90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190</v>
      </c>
      <c r="BM164" s="158" t="s">
        <v>2130</v>
      </c>
    </row>
    <row r="165" spans="1:65" s="12" customFormat="1" ht="22.9" customHeight="1">
      <c r="B165" s="133"/>
      <c r="D165" s="134" t="s">
        <v>77</v>
      </c>
      <c r="E165" s="144" t="s">
        <v>546</v>
      </c>
      <c r="F165" s="144" t="s">
        <v>2131</v>
      </c>
      <c r="I165" s="136"/>
      <c r="J165" s="145">
        <f>BK165</f>
        <v>0</v>
      </c>
      <c r="L165" s="133"/>
      <c r="M165" s="138"/>
      <c r="N165" s="139"/>
      <c r="O165" s="139"/>
      <c r="P165" s="140">
        <f>SUM(P166:P169)</f>
        <v>0</v>
      </c>
      <c r="Q165" s="139"/>
      <c r="R165" s="140">
        <f>SUM(R166:R169)</f>
        <v>1.0420624199999999</v>
      </c>
      <c r="S165" s="139"/>
      <c r="T165" s="141">
        <f>SUM(T166:T169)</f>
        <v>0</v>
      </c>
      <c r="AR165" s="134" t="s">
        <v>85</v>
      </c>
      <c r="AT165" s="142" t="s">
        <v>77</v>
      </c>
      <c r="AU165" s="142" t="s">
        <v>85</v>
      </c>
      <c r="AY165" s="134" t="s">
        <v>184</v>
      </c>
      <c r="BK165" s="143">
        <f>SUM(BK166:BK169)</f>
        <v>0</v>
      </c>
    </row>
    <row r="166" spans="1:65" s="2" customFormat="1" ht="24.2" customHeight="1">
      <c r="A166" s="29"/>
      <c r="B166" s="146"/>
      <c r="C166" s="147" t="s">
        <v>312</v>
      </c>
      <c r="D166" s="147" t="s">
        <v>186</v>
      </c>
      <c r="E166" s="148" t="s">
        <v>2132</v>
      </c>
      <c r="F166" s="149" t="s">
        <v>2133</v>
      </c>
      <c r="G166" s="150" t="s">
        <v>339</v>
      </c>
      <c r="H166" s="151">
        <v>1</v>
      </c>
      <c r="I166" s="152"/>
      <c r="J166" s="151">
        <f>ROUND(I166*H166,3)</f>
        <v>0</v>
      </c>
      <c r="K166" s="153"/>
      <c r="L166" s="30"/>
      <c r="M166" s="154" t="s">
        <v>1</v>
      </c>
      <c r="N166" s="155" t="s">
        <v>44</v>
      </c>
      <c r="O166" s="55"/>
      <c r="P166" s="156">
        <f>O166*H166</f>
        <v>0</v>
      </c>
      <c r="Q166" s="156">
        <v>0.1</v>
      </c>
      <c r="R166" s="156">
        <f>Q166*H166</f>
        <v>0.1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190</v>
      </c>
      <c r="AT166" s="158" t="s">
        <v>186</v>
      </c>
      <c r="AU166" s="158" t="s">
        <v>90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190</v>
      </c>
      <c r="BM166" s="158" t="s">
        <v>2134</v>
      </c>
    </row>
    <row r="167" spans="1:65" s="2" customFormat="1" ht="24.2" customHeight="1">
      <c r="A167" s="29"/>
      <c r="B167" s="146"/>
      <c r="C167" s="161" t="s">
        <v>316</v>
      </c>
      <c r="D167" s="161" t="s">
        <v>417</v>
      </c>
      <c r="E167" s="162" t="s">
        <v>2135</v>
      </c>
      <c r="F167" s="163" t="s">
        <v>2136</v>
      </c>
      <c r="G167" s="164" t="s">
        <v>339</v>
      </c>
      <c r="H167" s="165">
        <v>1</v>
      </c>
      <c r="I167" s="166"/>
      <c r="J167" s="165">
        <f>ROUND(I167*H167,3)</f>
        <v>0</v>
      </c>
      <c r="K167" s="167"/>
      <c r="L167" s="168"/>
      <c r="M167" s="169" t="s">
        <v>1</v>
      </c>
      <c r="N167" s="170" t="s">
        <v>44</v>
      </c>
      <c r="O167" s="55"/>
      <c r="P167" s="156">
        <f>O167*H167</f>
        <v>0</v>
      </c>
      <c r="Q167" s="156">
        <v>0.86</v>
      </c>
      <c r="R167" s="156">
        <f>Q167*H167</f>
        <v>0.86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213</v>
      </c>
      <c r="AT167" s="158" t="s">
        <v>417</v>
      </c>
      <c r="AU167" s="158" t="s">
        <v>90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190</v>
      </c>
      <c r="BM167" s="158" t="s">
        <v>2137</v>
      </c>
    </row>
    <row r="168" spans="1:65" s="2" customFormat="1" ht="24.2" customHeight="1">
      <c r="A168" s="29"/>
      <c r="B168" s="146"/>
      <c r="C168" s="147" t="s">
        <v>320</v>
      </c>
      <c r="D168" s="147" t="s">
        <v>186</v>
      </c>
      <c r="E168" s="148" t="s">
        <v>2138</v>
      </c>
      <c r="F168" s="149" t="s">
        <v>2139</v>
      </c>
      <c r="G168" s="150" t="s">
        <v>339</v>
      </c>
      <c r="H168" s="151">
        <v>1</v>
      </c>
      <c r="I168" s="152"/>
      <c r="J168" s="151">
        <f>ROUND(I168*H168,3)</f>
        <v>0</v>
      </c>
      <c r="K168" s="153"/>
      <c r="L168" s="30"/>
      <c r="M168" s="154" t="s">
        <v>1</v>
      </c>
      <c r="N168" s="155" t="s">
        <v>44</v>
      </c>
      <c r="O168" s="55"/>
      <c r="P168" s="156">
        <f>O168*H168</f>
        <v>0</v>
      </c>
      <c r="Q168" s="156">
        <v>7.0624199999999998E-3</v>
      </c>
      <c r="R168" s="156">
        <f>Q168*H168</f>
        <v>7.0624199999999998E-3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190</v>
      </c>
      <c r="AT168" s="158" t="s">
        <v>186</v>
      </c>
      <c r="AU168" s="158" t="s">
        <v>90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190</v>
      </c>
      <c r="BM168" s="158" t="s">
        <v>2140</v>
      </c>
    </row>
    <row r="169" spans="1:65" s="2" customFormat="1" ht="14.45" customHeight="1">
      <c r="A169" s="29"/>
      <c r="B169" s="146"/>
      <c r="C169" s="161" t="s">
        <v>324</v>
      </c>
      <c r="D169" s="161" t="s">
        <v>417</v>
      </c>
      <c r="E169" s="162" t="s">
        <v>2141</v>
      </c>
      <c r="F169" s="163" t="s">
        <v>2142</v>
      </c>
      <c r="G169" s="164" t="s">
        <v>339</v>
      </c>
      <c r="H169" s="165">
        <v>1</v>
      </c>
      <c r="I169" s="166"/>
      <c r="J169" s="165">
        <f>ROUND(I169*H169,3)</f>
        <v>0</v>
      </c>
      <c r="K169" s="167"/>
      <c r="L169" s="168"/>
      <c r="M169" s="169" t="s">
        <v>1</v>
      </c>
      <c r="N169" s="170" t="s">
        <v>44</v>
      </c>
      <c r="O169" s="55"/>
      <c r="P169" s="156">
        <f>O169*H169</f>
        <v>0</v>
      </c>
      <c r="Q169" s="156">
        <v>7.4999999999999997E-2</v>
      </c>
      <c r="R169" s="156">
        <f>Q169*H169</f>
        <v>7.4999999999999997E-2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213</v>
      </c>
      <c r="AT169" s="158" t="s">
        <v>417</v>
      </c>
      <c r="AU169" s="158" t="s">
        <v>90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190</v>
      </c>
      <c r="BM169" s="158" t="s">
        <v>2143</v>
      </c>
    </row>
    <row r="170" spans="1:65" s="12" customFormat="1" ht="22.9" customHeight="1">
      <c r="B170" s="133"/>
      <c r="D170" s="134" t="s">
        <v>77</v>
      </c>
      <c r="E170" s="144" t="s">
        <v>587</v>
      </c>
      <c r="F170" s="144" t="s">
        <v>2047</v>
      </c>
      <c r="I170" s="136"/>
      <c r="J170" s="145">
        <f>BK170</f>
        <v>0</v>
      </c>
      <c r="L170" s="133"/>
      <c r="M170" s="138"/>
      <c r="N170" s="139"/>
      <c r="O170" s="139"/>
      <c r="P170" s="140">
        <f>SUM(P171:P172)</f>
        <v>0</v>
      </c>
      <c r="Q170" s="139"/>
      <c r="R170" s="140">
        <f>SUM(R171:R172)</f>
        <v>0</v>
      </c>
      <c r="S170" s="139"/>
      <c r="T170" s="141">
        <f>SUM(T171:T172)</f>
        <v>0</v>
      </c>
      <c r="AR170" s="134" t="s">
        <v>85</v>
      </c>
      <c r="AT170" s="142" t="s">
        <v>77</v>
      </c>
      <c r="AU170" s="142" t="s">
        <v>85</v>
      </c>
      <c r="AY170" s="134" t="s">
        <v>184</v>
      </c>
      <c r="BK170" s="143">
        <f>SUM(BK171:BK172)</f>
        <v>0</v>
      </c>
    </row>
    <row r="171" spans="1:65" s="2" customFormat="1" ht="24.2" customHeight="1">
      <c r="A171" s="29"/>
      <c r="B171" s="146"/>
      <c r="C171" s="147" t="s">
        <v>328</v>
      </c>
      <c r="D171" s="147" t="s">
        <v>186</v>
      </c>
      <c r="E171" s="148" t="s">
        <v>2144</v>
      </c>
      <c r="F171" s="149" t="s">
        <v>2145</v>
      </c>
      <c r="G171" s="150" t="s">
        <v>236</v>
      </c>
      <c r="H171" s="151">
        <v>0.86</v>
      </c>
      <c r="I171" s="152"/>
      <c r="J171" s="151">
        <f>ROUND(I171*H171,3)</f>
        <v>0</v>
      </c>
      <c r="K171" s="153"/>
      <c r="L171" s="30"/>
      <c r="M171" s="154" t="s">
        <v>1</v>
      </c>
      <c r="N171" s="155" t="s">
        <v>44</v>
      </c>
      <c r="O171" s="55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190</v>
      </c>
      <c r="AT171" s="158" t="s">
        <v>186</v>
      </c>
      <c r="AU171" s="158" t="s">
        <v>90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190</v>
      </c>
      <c r="BM171" s="158" t="s">
        <v>2146</v>
      </c>
    </row>
    <row r="172" spans="1:65" s="2" customFormat="1" ht="24.2" customHeight="1">
      <c r="A172" s="29"/>
      <c r="B172" s="146"/>
      <c r="C172" s="147" t="s">
        <v>332</v>
      </c>
      <c r="D172" s="147" t="s">
        <v>186</v>
      </c>
      <c r="E172" s="148" t="s">
        <v>2048</v>
      </c>
      <c r="F172" s="149" t="s">
        <v>2049</v>
      </c>
      <c r="G172" s="150" t="s">
        <v>236</v>
      </c>
      <c r="H172" s="151">
        <v>2.9129999999999998</v>
      </c>
      <c r="I172" s="152"/>
      <c r="J172" s="151">
        <f>ROUND(I172*H172,3)</f>
        <v>0</v>
      </c>
      <c r="K172" s="153"/>
      <c r="L172" s="30"/>
      <c r="M172" s="154" t="s">
        <v>1</v>
      </c>
      <c r="N172" s="155" t="s">
        <v>44</v>
      </c>
      <c r="O172" s="55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190</v>
      </c>
      <c r="AT172" s="158" t="s">
        <v>186</v>
      </c>
      <c r="AU172" s="158" t="s">
        <v>90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190</v>
      </c>
      <c r="BM172" s="158" t="s">
        <v>2147</v>
      </c>
    </row>
    <row r="173" spans="1:65" s="12" customFormat="1" ht="25.9" customHeight="1">
      <c r="B173" s="133"/>
      <c r="D173" s="134" t="s">
        <v>77</v>
      </c>
      <c r="E173" s="135" t="s">
        <v>660</v>
      </c>
      <c r="F173" s="135" t="s">
        <v>660</v>
      </c>
      <c r="I173" s="136"/>
      <c r="J173" s="137">
        <f>BK173</f>
        <v>0</v>
      </c>
      <c r="L173" s="133"/>
      <c r="M173" s="138"/>
      <c r="N173" s="139"/>
      <c r="O173" s="139"/>
      <c r="P173" s="140">
        <f>P174+P178</f>
        <v>0</v>
      </c>
      <c r="Q173" s="139"/>
      <c r="R173" s="140">
        <f>R174+R178</f>
        <v>8.8991999999999995E-3</v>
      </c>
      <c r="S173" s="139"/>
      <c r="T173" s="141">
        <f>T174+T178</f>
        <v>0</v>
      </c>
      <c r="AR173" s="134" t="s">
        <v>90</v>
      </c>
      <c r="AT173" s="142" t="s">
        <v>77</v>
      </c>
      <c r="AU173" s="142" t="s">
        <v>78</v>
      </c>
      <c r="AY173" s="134" t="s">
        <v>184</v>
      </c>
      <c r="BK173" s="143">
        <f>BK174+BK178</f>
        <v>0</v>
      </c>
    </row>
    <row r="174" spans="1:65" s="12" customFormat="1" ht="22.9" customHeight="1">
      <c r="B174" s="133"/>
      <c r="D174" s="134" t="s">
        <v>77</v>
      </c>
      <c r="E174" s="144" t="s">
        <v>663</v>
      </c>
      <c r="F174" s="144" t="s">
        <v>664</v>
      </c>
      <c r="I174" s="136"/>
      <c r="J174" s="145">
        <f>BK174</f>
        <v>0</v>
      </c>
      <c r="L174" s="133"/>
      <c r="M174" s="138"/>
      <c r="N174" s="139"/>
      <c r="O174" s="139"/>
      <c r="P174" s="140">
        <f>SUM(P175:P177)</f>
        <v>0</v>
      </c>
      <c r="Q174" s="139"/>
      <c r="R174" s="140">
        <f>SUM(R175:R177)</f>
        <v>8.6400000000000001E-3</v>
      </c>
      <c r="S174" s="139"/>
      <c r="T174" s="141">
        <f>SUM(T175:T177)</f>
        <v>0</v>
      </c>
      <c r="AR174" s="134" t="s">
        <v>90</v>
      </c>
      <c r="AT174" s="142" t="s">
        <v>77</v>
      </c>
      <c r="AU174" s="142" t="s">
        <v>85</v>
      </c>
      <c r="AY174" s="134" t="s">
        <v>184</v>
      </c>
      <c r="BK174" s="143">
        <f>SUM(BK175:BK177)</f>
        <v>0</v>
      </c>
    </row>
    <row r="175" spans="1:65" s="2" customFormat="1" ht="24.2" customHeight="1">
      <c r="A175" s="29"/>
      <c r="B175" s="146"/>
      <c r="C175" s="147" t="s">
        <v>336</v>
      </c>
      <c r="D175" s="147" t="s">
        <v>186</v>
      </c>
      <c r="E175" s="148" t="s">
        <v>2148</v>
      </c>
      <c r="F175" s="149" t="s">
        <v>2149</v>
      </c>
      <c r="G175" s="150" t="s">
        <v>241</v>
      </c>
      <c r="H175" s="151">
        <v>8.64</v>
      </c>
      <c r="I175" s="152"/>
      <c r="J175" s="151">
        <f>ROUND(I175*H175,3)</f>
        <v>0</v>
      </c>
      <c r="K175" s="153"/>
      <c r="L175" s="30"/>
      <c r="M175" s="154" t="s">
        <v>1</v>
      </c>
      <c r="N175" s="155" t="s">
        <v>44</v>
      </c>
      <c r="O175" s="55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248</v>
      </c>
      <c r="AT175" s="158" t="s">
        <v>186</v>
      </c>
      <c r="AU175" s="158" t="s">
        <v>90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248</v>
      </c>
      <c r="BM175" s="158" t="s">
        <v>2150</v>
      </c>
    </row>
    <row r="176" spans="1:65" s="2" customFormat="1" ht="14.45" customHeight="1">
      <c r="A176" s="29"/>
      <c r="B176" s="146"/>
      <c r="C176" s="161" t="s">
        <v>341</v>
      </c>
      <c r="D176" s="161" t="s">
        <v>417</v>
      </c>
      <c r="E176" s="162" t="s">
        <v>2151</v>
      </c>
      <c r="F176" s="163" t="s">
        <v>2152</v>
      </c>
      <c r="G176" s="164" t="s">
        <v>241</v>
      </c>
      <c r="H176" s="165">
        <v>8.64</v>
      </c>
      <c r="I176" s="166"/>
      <c r="J176" s="165">
        <f>ROUND(I176*H176,3)</f>
        <v>0</v>
      </c>
      <c r="K176" s="167"/>
      <c r="L176" s="168"/>
      <c r="M176" s="169" t="s">
        <v>1</v>
      </c>
      <c r="N176" s="170" t="s">
        <v>44</v>
      </c>
      <c r="O176" s="55"/>
      <c r="P176" s="156">
        <f>O176*H176</f>
        <v>0</v>
      </c>
      <c r="Q176" s="156">
        <v>1E-3</v>
      </c>
      <c r="R176" s="156">
        <f>Q176*H176</f>
        <v>8.6400000000000001E-3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312</v>
      </c>
      <c r="AT176" s="158" t="s">
        <v>417</v>
      </c>
      <c r="AU176" s="158" t="s">
        <v>90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248</v>
      </c>
      <c r="BM176" s="158" t="s">
        <v>2153</v>
      </c>
    </row>
    <row r="177" spans="1:65" s="2" customFormat="1" ht="24.2" customHeight="1">
      <c r="A177" s="29"/>
      <c r="B177" s="146"/>
      <c r="C177" s="147" t="s">
        <v>345</v>
      </c>
      <c r="D177" s="147" t="s">
        <v>186</v>
      </c>
      <c r="E177" s="148" t="s">
        <v>2154</v>
      </c>
      <c r="F177" s="149" t="s">
        <v>2155</v>
      </c>
      <c r="G177" s="150" t="s">
        <v>236</v>
      </c>
      <c r="H177" s="151">
        <v>8.9999999999999993E-3</v>
      </c>
      <c r="I177" s="152"/>
      <c r="J177" s="151">
        <f>ROUND(I177*H177,3)</f>
        <v>0</v>
      </c>
      <c r="K177" s="153"/>
      <c r="L177" s="30"/>
      <c r="M177" s="154" t="s">
        <v>1</v>
      </c>
      <c r="N177" s="155" t="s">
        <v>44</v>
      </c>
      <c r="O177" s="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248</v>
      </c>
      <c r="AT177" s="158" t="s">
        <v>186</v>
      </c>
      <c r="AU177" s="158" t="s">
        <v>90</v>
      </c>
      <c r="AY177" s="14" t="s">
        <v>184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4" t="s">
        <v>90</v>
      </c>
      <c r="BK177" s="160">
        <f>ROUND(I177*H177,3)</f>
        <v>0</v>
      </c>
      <c r="BL177" s="14" t="s">
        <v>248</v>
      </c>
      <c r="BM177" s="158" t="s">
        <v>2156</v>
      </c>
    </row>
    <row r="178" spans="1:65" s="12" customFormat="1" ht="22.9" customHeight="1">
      <c r="B178" s="133"/>
      <c r="D178" s="134" t="s">
        <v>77</v>
      </c>
      <c r="E178" s="144" t="s">
        <v>999</v>
      </c>
      <c r="F178" s="144" t="s">
        <v>2157</v>
      </c>
      <c r="I178" s="136"/>
      <c r="J178" s="145">
        <f>BK178</f>
        <v>0</v>
      </c>
      <c r="L178" s="133"/>
      <c r="M178" s="138"/>
      <c r="N178" s="139"/>
      <c r="O178" s="139"/>
      <c r="P178" s="140">
        <f>P179</f>
        <v>0</v>
      </c>
      <c r="Q178" s="139"/>
      <c r="R178" s="140">
        <f>R179</f>
        <v>2.5920000000000001E-4</v>
      </c>
      <c r="S178" s="139"/>
      <c r="T178" s="141">
        <f>T179</f>
        <v>0</v>
      </c>
      <c r="AR178" s="134" t="s">
        <v>90</v>
      </c>
      <c r="AT178" s="142" t="s">
        <v>77</v>
      </c>
      <c r="AU178" s="142" t="s">
        <v>85</v>
      </c>
      <c r="AY178" s="134" t="s">
        <v>184</v>
      </c>
      <c r="BK178" s="143">
        <f>BK179</f>
        <v>0</v>
      </c>
    </row>
    <row r="179" spans="1:65" s="2" customFormat="1" ht="24.2" customHeight="1">
      <c r="A179" s="29"/>
      <c r="B179" s="146"/>
      <c r="C179" s="147" t="s">
        <v>349</v>
      </c>
      <c r="D179" s="147" t="s">
        <v>186</v>
      </c>
      <c r="E179" s="148" t="s">
        <v>2158</v>
      </c>
      <c r="F179" s="149" t="s">
        <v>2159</v>
      </c>
      <c r="G179" s="150" t="s">
        <v>241</v>
      </c>
      <c r="H179" s="151">
        <v>1.08</v>
      </c>
      <c r="I179" s="152"/>
      <c r="J179" s="151">
        <f>ROUND(I179*H179,3)</f>
        <v>0</v>
      </c>
      <c r="K179" s="153"/>
      <c r="L179" s="30"/>
      <c r="M179" s="154" t="s">
        <v>1</v>
      </c>
      <c r="N179" s="155" t="s">
        <v>44</v>
      </c>
      <c r="O179" s="55"/>
      <c r="P179" s="156">
        <f>O179*H179</f>
        <v>0</v>
      </c>
      <c r="Q179" s="156">
        <v>2.4000000000000001E-4</v>
      </c>
      <c r="R179" s="156">
        <f>Q179*H179</f>
        <v>2.5920000000000001E-4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248</v>
      </c>
      <c r="AT179" s="158" t="s">
        <v>186</v>
      </c>
      <c r="AU179" s="158" t="s">
        <v>90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248</v>
      </c>
      <c r="BM179" s="158" t="s">
        <v>2160</v>
      </c>
    </row>
    <row r="180" spans="1:65" s="12" customFormat="1" ht="25.9" customHeight="1">
      <c r="B180" s="133"/>
      <c r="D180" s="134" t="s">
        <v>77</v>
      </c>
      <c r="E180" s="135" t="s">
        <v>417</v>
      </c>
      <c r="F180" s="135" t="s">
        <v>417</v>
      </c>
      <c r="I180" s="136"/>
      <c r="J180" s="137">
        <f>BK180</f>
        <v>0</v>
      </c>
      <c r="L180" s="133"/>
      <c r="M180" s="138"/>
      <c r="N180" s="139"/>
      <c r="O180" s="139"/>
      <c r="P180" s="140">
        <f>P181</f>
        <v>0</v>
      </c>
      <c r="Q180" s="139"/>
      <c r="R180" s="140">
        <f>R181</f>
        <v>4.4000000000000003E-3</v>
      </c>
      <c r="S180" s="139"/>
      <c r="T180" s="141">
        <f>T181</f>
        <v>0</v>
      </c>
      <c r="AR180" s="134" t="s">
        <v>95</v>
      </c>
      <c r="AT180" s="142" t="s">
        <v>77</v>
      </c>
      <c r="AU180" s="142" t="s">
        <v>78</v>
      </c>
      <c r="AY180" s="134" t="s">
        <v>184</v>
      </c>
      <c r="BK180" s="143">
        <f>BK181</f>
        <v>0</v>
      </c>
    </row>
    <row r="181" spans="1:65" s="12" customFormat="1" ht="22.9" customHeight="1">
      <c r="B181" s="133"/>
      <c r="D181" s="134" t="s">
        <v>77</v>
      </c>
      <c r="E181" s="144" t="s">
        <v>2051</v>
      </c>
      <c r="F181" s="144" t="s">
        <v>2052</v>
      </c>
      <c r="I181" s="136"/>
      <c r="J181" s="145">
        <f>BK181</f>
        <v>0</v>
      </c>
      <c r="L181" s="133"/>
      <c r="M181" s="138"/>
      <c r="N181" s="139"/>
      <c r="O181" s="139"/>
      <c r="P181" s="140">
        <f>SUM(P182:P183)</f>
        <v>0</v>
      </c>
      <c r="Q181" s="139"/>
      <c r="R181" s="140">
        <f>SUM(R182:R183)</f>
        <v>4.4000000000000003E-3</v>
      </c>
      <c r="S181" s="139"/>
      <c r="T181" s="141">
        <f>SUM(T182:T183)</f>
        <v>0</v>
      </c>
      <c r="AR181" s="134" t="s">
        <v>95</v>
      </c>
      <c r="AT181" s="142" t="s">
        <v>77</v>
      </c>
      <c r="AU181" s="142" t="s">
        <v>85</v>
      </c>
      <c r="AY181" s="134" t="s">
        <v>184</v>
      </c>
      <c r="BK181" s="143">
        <f>SUM(BK182:BK183)</f>
        <v>0</v>
      </c>
    </row>
    <row r="182" spans="1:65" s="2" customFormat="1" ht="24.2" customHeight="1">
      <c r="A182" s="29"/>
      <c r="B182" s="146"/>
      <c r="C182" s="147" t="s">
        <v>353</v>
      </c>
      <c r="D182" s="147" t="s">
        <v>186</v>
      </c>
      <c r="E182" s="148" t="s">
        <v>2053</v>
      </c>
      <c r="F182" s="149" t="s">
        <v>2054</v>
      </c>
      <c r="G182" s="150" t="s">
        <v>389</v>
      </c>
      <c r="H182" s="151">
        <v>22</v>
      </c>
      <c r="I182" s="152"/>
      <c r="J182" s="151">
        <f>ROUND(I182*H182,3)</f>
        <v>0</v>
      </c>
      <c r="K182" s="153"/>
      <c r="L182" s="30"/>
      <c r="M182" s="154" t="s">
        <v>1</v>
      </c>
      <c r="N182" s="155" t="s">
        <v>44</v>
      </c>
      <c r="O182" s="55"/>
      <c r="P182" s="156">
        <f>O182*H182</f>
        <v>0</v>
      </c>
      <c r="Q182" s="156">
        <v>0</v>
      </c>
      <c r="R182" s="156">
        <f>Q182*H182</f>
        <v>0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445</v>
      </c>
      <c r="AT182" s="158" t="s">
        <v>186</v>
      </c>
      <c r="AU182" s="158" t="s">
        <v>90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445</v>
      </c>
      <c r="BM182" s="158" t="s">
        <v>2161</v>
      </c>
    </row>
    <row r="183" spans="1:65" s="2" customFormat="1" ht="24.2" customHeight="1">
      <c r="A183" s="29"/>
      <c r="B183" s="146"/>
      <c r="C183" s="161" t="s">
        <v>357</v>
      </c>
      <c r="D183" s="161" t="s">
        <v>417</v>
      </c>
      <c r="E183" s="162" t="s">
        <v>2162</v>
      </c>
      <c r="F183" s="163" t="s">
        <v>2163</v>
      </c>
      <c r="G183" s="164" t="s">
        <v>389</v>
      </c>
      <c r="H183" s="165">
        <v>22</v>
      </c>
      <c r="I183" s="166"/>
      <c r="J183" s="165">
        <f>ROUND(I183*H183,3)</f>
        <v>0</v>
      </c>
      <c r="K183" s="167"/>
      <c r="L183" s="168"/>
      <c r="M183" s="176" t="s">
        <v>1</v>
      </c>
      <c r="N183" s="177" t="s">
        <v>44</v>
      </c>
      <c r="O183" s="173"/>
      <c r="P183" s="174">
        <f>O183*H183</f>
        <v>0</v>
      </c>
      <c r="Q183" s="174">
        <v>2.0000000000000001E-4</v>
      </c>
      <c r="R183" s="174">
        <f>Q183*H183</f>
        <v>4.4000000000000003E-3</v>
      </c>
      <c r="S183" s="174">
        <v>0</v>
      </c>
      <c r="T183" s="175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711</v>
      </c>
      <c r="AT183" s="158" t="s">
        <v>417</v>
      </c>
      <c r="AU183" s="158" t="s">
        <v>90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711</v>
      </c>
      <c r="BM183" s="158" t="s">
        <v>2164</v>
      </c>
    </row>
    <row r="184" spans="1:65" s="2" customFormat="1" ht="6.95" customHeight="1">
      <c r="A184" s="29"/>
      <c r="B184" s="44"/>
      <c r="C184" s="45"/>
      <c r="D184" s="45"/>
      <c r="E184" s="45"/>
      <c r="F184" s="45"/>
      <c r="G184" s="45"/>
      <c r="H184" s="45"/>
      <c r="I184" s="45"/>
      <c r="J184" s="45"/>
      <c r="K184" s="45"/>
      <c r="L184" s="30"/>
      <c r="M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</row>
  </sheetData>
  <autoFilter ref="C127:K183" xr:uid="{00000000-0009-0000-0000-00000A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1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 s="2" customFormat="1" ht="12" customHeight="1">
      <c r="A8" s="29"/>
      <c r="B8" s="30"/>
      <c r="C8" s="29"/>
      <c r="D8" s="24" t="s">
        <v>131</v>
      </c>
      <c r="E8" s="29"/>
      <c r="F8" s="29"/>
      <c r="G8" s="29"/>
      <c r="H8" s="29"/>
      <c r="I8" s="29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183" t="s">
        <v>2165</v>
      </c>
      <c r="F9" s="224"/>
      <c r="G9" s="224"/>
      <c r="H9" s="224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16</v>
      </c>
      <c r="E11" s="29"/>
      <c r="F11" s="22" t="s">
        <v>1</v>
      </c>
      <c r="G11" s="29"/>
      <c r="H11" s="29"/>
      <c r="I11" s="24" t="s">
        <v>17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18</v>
      </c>
      <c r="E12" s="29"/>
      <c r="F12" s="22" t="s">
        <v>19</v>
      </c>
      <c r="G12" s="29"/>
      <c r="H12" s="29"/>
      <c r="I12" s="24" t="s">
        <v>20</v>
      </c>
      <c r="J12" s="52" t="str">
        <f>'Rekapitulácia stavby'!AN8</f>
        <v>19. 10. 2020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24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25</v>
      </c>
      <c r="F15" s="29"/>
      <c r="G15" s="29"/>
      <c r="H15" s="29"/>
      <c r="I15" s="24" t="s">
        <v>26</v>
      </c>
      <c r="J15" s="22" t="s">
        <v>27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28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25" t="str">
        <f>'Rekapitulácia stavby'!E14</f>
        <v>Vyplň údaj</v>
      </c>
      <c r="F18" s="189"/>
      <c r="G18" s="189"/>
      <c r="H18" s="189"/>
      <c r="I18" s="24" t="s">
        <v>26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30</v>
      </c>
      <c r="E20" s="29"/>
      <c r="F20" s="29"/>
      <c r="G20" s="29"/>
      <c r="H20" s="29"/>
      <c r="I20" s="24" t="s">
        <v>23</v>
      </c>
      <c r="J20" s="22" t="s">
        <v>31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">
        <v>32</v>
      </c>
      <c r="F21" s="29"/>
      <c r="G21" s="29"/>
      <c r="H21" s="29"/>
      <c r="I21" s="24" t="s">
        <v>26</v>
      </c>
      <c r="J21" s="22" t="s">
        <v>33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36</v>
      </c>
      <c r="E23" s="29"/>
      <c r="F23" s="29"/>
      <c r="G23" s="29"/>
      <c r="H23" s="29"/>
      <c r="I23" s="24" t="s">
        <v>23</v>
      </c>
      <c r="J23" s="22" t="s">
        <v>31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">
        <v>32</v>
      </c>
      <c r="F24" s="29"/>
      <c r="G24" s="29"/>
      <c r="H24" s="29"/>
      <c r="I24" s="24" t="s">
        <v>26</v>
      </c>
      <c r="J24" s="22" t="s">
        <v>33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37</v>
      </c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7"/>
      <c r="B27" s="98"/>
      <c r="C27" s="97"/>
      <c r="D27" s="97"/>
      <c r="E27" s="193" t="s">
        <v>1</v>
      </c>
      <c r="F27" s="193"/>
      <c r="G27" s="193"/>
      <c r="H27" s="193"/>
      <c r="I27" s="97"/>
      <c r="J27" s="97"/>
      <c r="K27" s="97"/>
      <c r="L27" s="99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63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38</v>
      </c>
      <c r="E30" s="29"/>
      <c r="F30" s="29"/>
      <c r="G30" s="29"/>
      <c r="H30" s="29"/>
      <c r="I30" s="29"/>
      <c r="J30" s="68">
        <f>ROUND(J120,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40</v>
      </c>
      <c r="G32" s="29"/>
      <c r="H32" s="29"/>
      <c r="I32" s="33" t="s">
        <v>39</v>
      </c>
      <c r="J32" s="33" t="s">
        <v>41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96" t="s">
        <v>42</v>
      </c>
      <c r="E33" s="24" t="s">
        <v>43</v>
      </c>
      <c r="F33" s="101">
        <f>ROUND((SUM(BE120:BE138)),  2)</f>
        <v>0</v>
      </c>
      <c r="G33" s="29"/>
      <c r="H33" s="29"/>
      <c r="I33" s="102">
        <v>0.2</v>
      </c>
      <c r="J33" s="101">
        <f>ROUND(((SUM(BE120:BE138))*I33),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44</v>
      </c>
      <c r="F34" s="101">
        <f>ROUND((SUM(BF120:BF138)),  2)</f>
        <v>0</v>
      </c>
      <c r="G34" s="29"/>
      <c r="H34" s="29"/>
      <c r="I34" s="102">
        <v>0.2</v>
      </c>
      <c r="J34" s="101">
        <f>ROUND(((SUM(BF120:BF138))*I34),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45</v>
      </c>
      <c r="F35" s="101">
        <f>ROUND((SUM(BG120:BG138)),  2)</f>
        <v>0</v>
      </c>
      <c r="G35" s="29"/>
      <c r="H35" s="29"/>
      <c r="I35" s="102">
        <v>0.2</v>
      </c>
      <c r="J35" s="101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46</v>
      </c>
      <c r="F36" s="101">
        <f>ROUND((SUM(BH120:BH138)),  2)</f>
        <v>0</v>
      </c>
      <c r="G36" s="29"/>
      <c r="H36" s="29"/>
      <c r="I36" s="102">
        <v>0.2</v>
      </c>
      <c r="J36" s="101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47</v>
      </c>
      <c r="F37" s="101">
        <f>ROUND((SUM(BI120:BI138)),  2)</f>
        <v>0</v>
      </c>
      <c r="G37" s="29"/>
      <c r="H37" s="29"/>
      <c r="I37" s="102">
        <v>0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3"/>
      <c r="D39" s="104" t="s">
        <v>48</v>
      </c>
      <c r="E39" s="57"/>
      <c r="F39" s="57"/>
      <c r="G39" s="105" t="s">
        <v>49</v>
      </c>
      <c r="H39" s="106" t="s">
        <v>50</v>
      </c>
      <c r="I39" s="57"/>
      <c r="J39" s="107">
        <f>SUM(J30:J37)</f>
        <v>0</v>
      </c>
      <c r="K39" s="108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131</v>
      </c>
      <c r="D86" s="29"/>
      <c r="E86" s="29"/>
      <c r="F86" s="29"/>
      <c r="G86" s="29"/>
      <c r="H86" s="29"/>
      <c r="I86" s="29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183" t="str">
        <f>E9</f>
        <v>SO 04 - ELEKTRICKÁ PRÍPOJKA</v>
      </c>
      <c r="F87" s="224"/>
      <c r="G87" s="224"/>
      <c r="H87" s="224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18</v>
      </c>
      <c r="D89" s="29"/>
      <c r="E89" s="29"/>
      <c r="F89" s="22" t="str">
        <f>F12</f>
        <v>Koláre, parc.č. 58/2, 59/2, 59/3</v>
      </c>
      <c r="G89" s="29"/>
      <c r="H89" s="29"/>
      <c r="I89" s="24" t="s">
        <v>20</v>
      </c>
      <c r="J89" s="52" t="str">
        <f>IF(J12="","",J12)</f>
        <v>19. 10. 2020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40.15" customHeight="1">
      <c r="A91" s="29"/>
      <c r="B91" s="30"/>
      <c r="C91" s="24" t="s">
        <v>22</v>
      </c>
      <c r="D91" s="29"/>
      <c r="E91" s="29"/>
      <c r="F91" s="22" t="str">
        <f>E15</f>
        <v>BARETTI, s. r. o., Slovenské Ďarmoty, č. 238</v>
      </c>
      <c r="G91" s="29"/>
      <c r="H91" s="29"/>
      <c r="I91" s="24" t="s">
        <v>30</v>
      </c>
      <c r="J91" s="27" t="str">
        <f>E21</f>
        <v>Sírius company s.r.o., Balog nad Ipľom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40.15" customHeight="1">
      <c r="A92" s="29"/>
      <c r="B92" s="30"/>
      <c r="C92" s="24" t="s">
        <v>28</v>
      </c>
      <c r="D92" s="29"/>
      <c r="E92" s="29"/>
      <c r="F92" s="22" t="str">
        <f>IF(E18="","",E18)</f>
        <v>Vyplň údaj</v>
      </c>
      <c r="G92" s="29"/>
      <c r="H92" s="29"/>
      <c r="I92" s="24" t="s">
        <v>36</v>
      </c>
      <c r="J92" s="27" t="str">
        <f>E24</f>
        <v>Sírius company s.r.o., Balog nad Ipľom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1" t="s">
        <v>138</v>
      </c>
      <c r="D94" s="103"/>
      <c r="E94" s="103"/>
      <c r="F94" s="103"/>
      <c r="G94" s="103"/>
      <c r="H94" s="103"/>
      <c r="I94" s="103"/>
      <c r="J94" s="112" t="s">
        <v>139</v>
      </c>
      <c r="K94" s="103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3" t="s">
        <v>140</v>
      </c>
      <c r="D96" s="29"/>
      <c r="E96" s="29"/>
      <c r="F96" s="29"/>
      <c r="G96" s="29"/>
      <c r="H96" s="29"/>
      <c r="I96" s="29"/>
      <c r="J96" s="68">
        <f>J120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141</v>
      </c>
    </row>
    <row r="97" spans="1:31" s="9" customFormat="1" ht="24.95" customHeight="1">
      <c r="B97" s="114"/>
      <c r="D97" s="115" t="s">
        <v>1623</v>
      </c>
      <c r="E97" s="116"/>
      <c r="F97" s="116"/>
      <c r="G97" s="116"/>
      <c r="H97" s="116"/>
      <c r="I97" s="116"/>
      <c r="J97" s="117">
        <f>J121</f>
        <v>0</v>
      </c>
      <c r="L97" s="114"/>
    </row>
    <row r="98" spans="1:31" s="10" customFormat="1" ht="19.899999999999999" customHeight="1">
      <c r="B98" s="118"/>
      <c r="D98" s="119" t="s">
        <v>1624</v>
      </c>
      <c r="E98" s="120"/>
      <c r="F98" s="120"/>
      <c r="G98" s="120"/>
      <c r="H98" s="120"/>
      <c r="I98" s="120"/>
      <c r="J98" s="121">
        <f>J122</f>
        <v>0</v>
      </c>
      <c r="L98" s="118"/>
    </row>
    <row r="99" spans="1:31" s="10" customFormat="1" ht="14.85" customHeight="1">
      <c r="B99" s="118"/>
      <c r="D99" s="119" t="s">
        <v>2166</v>
      </c>
      <c r="E99" s="120"/>
      <c r="F99" s="120"/>
      <c r="G99" s="120"/>
      <c r="H99" s="120"/>
      <c r="I99" s="120"/>
      <c r="J99" s="121">
        <f>J123</f>
        <v>0</v>
      </c>
      <c r="L99" s="118"/>
    </row>
    <row r="100" spans="1:31" s="10" customFormat="1" ht="14.85" customHeight="1">
      <c r="B100" s="118"/>
      <c r="D100" s="119" t="s">
        <v>2167</v>
      </c>
      <c r="E100" s="120"/>
      <c r="F100" s="120"/>
      <c r="G100" s="120"/>
      <c r="H100" s="120"/>
      <c r="I100" s="120"/>
      <c r="J100" s="121">
        <f>J132</f>
        <v>0</v>
      </c>
      <c r="L100" s="118"/>
    </row>
    <row r="101" spans="1:31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3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31" s="2" customFormat="1" ht="6.95" customHeight="1">
      <c r="A102" s="29"/>
      <c r="B102" s="44"/>
      <c r="C102" s="45"/>
      <c r="D102" s="45"/>
      <c r="E102" s="45"/>
      <c r="F102" s="45"/>
      <c r="G102" s="45"/>
      <c r="H102" s="45"/>
      <c r="I102" s="45"/>
      <c r="J102" s="45"/>
      <c r="K102" s="45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6" spans="1:31" s="2" customFormat="1" ht="6.95" customHeight="1">
      <c r="A106" s="29"/>
      <c r="B106" s="46"/>
      <c r="C106" s="47"/>
      <c r="D106" s="47"/>
      <c r="E106" s="47"/>
      <c r="F106" s="47"/>
      <c r="G106" s="47"/>
      <c r="H106" s="47"/>
      <c r="I106" s="47"/>
      <c r="J106" s="47"/>
      <c r="K106" s="47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4.95" customHeight="1">
      <c r="A107" s="29"/>
      <c r="B107" s="30"/>
      <c r="C107" s="18" t="s">
        <v>170</v>
      </c>
      <c r="D107" s="29"/>
      <c r="E107" s="29"/>
      <c r="F107" s="29"/>
      <c r="G107" s="29"/>
      <c r="H107" s="29"/>
      <c r="I107" s="29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12" customHeight="1">
      <c r="A109" s="29"/>
      <c r="B109" s="30"/>
      <c r="C109" s="24" t="s">
        <v>14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6.5" customHeight="1">
      <c r="A110" s="29"/>
      <c r="B110" s="30"/>
      <c r="C110" s="29"/>
      <c r="D110" s="29"/>
      <c r="E110" s="221" t="str">
        <f>E7</f>
        <v>Koláre- prestavba RD, BARETTI, s. r. o - znížený</v>
      </c>
      <c r="F110" s="222"/>
      <c r="G110" s="222"/>
      <c r="H110" s="222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2" customHeight="1">
      <c r="A111" s="29"/>
      <c r="B111" s="30"/>
      <c r="C111" s="24" t="s">
        <v>131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6.5" customHeight="1">
      <c r="A112" s="29"/>
      <c r="B112" s="30"/>
      <c r="C112" s="29"/>
      <c r="D112" s="29"/>
      <c r="E112" s="183" t="str">
        <f>E9</f>
        <v>SO 04 - ELEKTRICKÁ PRÍPOJKA</v>
      </c>
      <c r="F112" s="224"/>
      <c r="G112" s="224"/>
      <c r="H112" s="224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6.9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2" customHeight="1">
      <c r="A114" s="29"/>
      <c r="B114" s="30"/>
      <c r="C114" s="24" t="s">
        <v>18</v>
      </c>
      <c r="D114" s="29"/>
      <c r="E114" s="29"/>
      <c r="F114" s="22" t="str">
        <f>F12</f>
        <v>Koláre, parc.č. 58/2, 59/2, 59/3</v>
      </c>
      <c r="G114" s="29"/>
      <c r="H114" s="29"/>
      <c r="I114" s="24" t="s">
        <v>20</v>
      </c>
      <c r="J114" s="52" t="str">
        <f>IF(J12="","",J12)</f>
        <v>19. 10. 2020</v>
      </c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40.15" customHeight="1">
      <c r="A116" s="29"/>
      <c r="B116" s="30"/>
      <c r="C116" s="24" t="s">
        <v>22</v>
      </c>
      <c r="D116" s="29"/>
      <c r="E116" s="29"/>
      <c r="F116" s="22" t="str">
        <f>E15</f>
        <v>BARETTI, s. r. o., Slovenské Ďarmoty, č. 238</v>
      </c>
      <c r="G116" s="29"/>
      <c r="H116" s="29"/>
      <c r="I116" s="24" t="s">
        <v>30</v>
      </c>
      <c r="J116" s="27" t="str">
        <f>E21</f>
        <v>Sírius company s.r.o., Balog nad Ipľom</v>
      </c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40.15" customHeight="1">
      <c r="A117" s="29"/>
      <c r="B117" s="30"/>
      <c r="C117" s="24" t="s">
        <v>28</v>
      </c>
      <c r="D117" s="29"/>
      <c r="E117" s="29"/>
      <c r="F117" s="22" t="str">
        <f>IF(E18="","",E18)</f>
        <v>Vyplň údaj</v>
      </c>
      <c r="G117" s="29"/>
      <c r="H117" s="29"/>
      <c r="I117" s="24" t="s">
        <v>36</v>
      </c>
      <c r="J117" s="27" t="str">
        <f>E24</f>
        <v>Sírius company s.r.o., Balog nad Ipľom</v>
      </c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0.3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11" customFormat="1" ht="29.25" customHeight="1">
      <c r="A119" s="122"/>
      <c r="B119" s="123"/>
      <c r="C119" s="124" t="s">
        <v>171</v>
      </c>
      <c r="D119" s="125" t="s">
        <v>63</v>
      </c>
      <c r="E119" s="125" t="s">
        <v>59</v>
      </c>
      <c r="F119" s="125" t="s">
        <v>60</v>
      </c>
      <c r="G119" s="125" t="s">
        <v>172</v>
      </c>
      <c r="H119" s="125" t="s">
        <v>173</v>
      </c>
      <c r="I119" s="125" t="s">
        <v>174</v>
      </c>
      <c r="J119" s="126" t="s">
        <v>139</v>
      </c>
      <c r="K119" s="127" t="s">
        <v>175</v>
      </c>
      <c r="L119" s="128"/>
      <c r="M119" s="59" t="s">
        <v>1</v>
      </c>
      <c r="N119" s="60" t="s">
        <v>42</v>
      </c>
      <c r="O119" s="60" t="s">
        <v>176</v>
      </c>
      <c r="P119" s="60" t="s">
        <v>177</v>
      </c>
      <c r="Q119" s="60" t="s">
        <v>178</v>
      </c>
      <c r="R119" s="60" t="s">
        <v>179</v>
      </c>
      <c r="S119" s="60" t="s">
        <v>180</v>
      </c>
      <c r="T119" s="61" t="s">
        <v>181</v>
      </c>
      <c r="U119" s="122"/>
      <c r="V119" s="122"/>
      <c r="W119" s="122"/>
      <c r="X119" s="122"/>
      <c r="Y119" s="122"/>
      <c r="Z119" s="122"/>
      <c r="AA119" s="122"/>
      <c r="AB119" s="122"/>
      <c r="AC119" s="122"/>
      <c r="AD119" s="122"/>
      <c r="AE119" s="122"/>
    </row>
    <row r="120" spans="1:65" s="2" customFormat="1" ht="22.9" customHeight="1">
      <c r="A120" s="29"/>
      <c r="B120" s="30"/>
      <c r="C120" s="66" t="s">
        <v>140</v>
      </c>
      <c r="D120" s="29"/>
      <c r="E120" s="29"/>
      <c r="F120" s="29"/>
      <c r="G120" s="29"/>
      <c r="H120" s="29"/>
      <c r="I120" s="29"/>
      <c r="J120" s="129">
        <f>BK120</f>
        <v>0</v>
      </c>
      <c r="K120" s="29"/>
      <c r="L120" s="30"/>
      <c r="M120" s="62"/>
      <c r="N120" s="53"/>
      <c r="O120" s="63"/>
      <c r="P120" s="130">
        <f>P121</f>
        <v>0</v>
      </c>
      <c r="Q120" s="63"/>
      <c r="R120" s="130">
        <f>R121</f>
        <v>2.1394199999999999</v>
      </c>
      <c r="S120" s="63"/>
      <c r="T120" s="131">
        <f>T121</f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T120" s="14" t="s">
        <v>77</v>
      </c>
      <c r="AU120" s="14" t="s">
        <v>141</v>
      </c>
      <c r="BK120" s="132">
        <f>BK121</f>
        <v>0</v>
      </c>
    </row>
    <row r="121" spans="1:65" s="12" customFormat="1" ht="25.9" customHeight="1">
      <c r="B121" s="133"/>
      <c r="D121" s="134" t="s">
        <v>77</v>
      </c>
      <c r="E121" s="135" t="s">
        <v>417</v>
      </c>
      <c r="F121" s="135" t="s">
        <v>1637</v>
      </c>
      <c r="I121" s="136"/>
      <c r="J121" s="137">
        <f>BK121</f>
        <v>0</v>
      </c>
      <c r="L121" s="133"/>
      <c r="M121" s="138"/>
      <c r="N121" s="139"/>
      <c r="O121" s="139"/>
      <c r="P121" s="140">
        <f>P122</f>
        <v>0</v>
      </c>
      <c r="Q121" s="139"/>
      <c r="R121" s="140">
        <f>R122</f>
        <v>2.1394199999999999</v>
      </c>
      <c r="S121" s="139"/>
      <c r="T121" s="141">
        <f>T122</f>
        <v>0</v>
      </c>
      <c r="AR121" s="134" t="s">
        <v>85</v>
      </c>
      <c r="AT121" s="142" t="s">
        <v>77</v>
      </c>
      <c r="AU121" s="142" t="s">
        <v>78</v>
      </c>
      <c r="AY121" s="134" t="s">
        <v>184</v>
      </c>
      <c r="BK121" s="143">
        <f>BK122</f>
        <v>0</v>
      </c>
    </row>
    <row r="122" spans="1:65" s="12" customFormat="1" ht="22.9" customHeight="1">
      <c r="B122" s="133"/>
      <c r="D122" s="134" t="s">
        <v>77</v>
      </c>
      <c r="E122" s="144" t="s">
        <v>1638</v>
      </c>
      <c r="F122" s="144" t="s">
        <v>1639</v>
      </c>
      <c r="I122" s="136"/>
      <c r="J122" s="145">
        <f>BK122</f>
        <v>0</v>
      </c>
      <c r="L122" s="133"/>
      <c r="M122" s="138"/>
      <c r="N122" s="139"/>
      <c r="O122" s="139"/>
      <c r="P122" s="140">
        <f>P123+P132</f>
        <v>0</v>
      </c>
      <c r="Q122" s="139"/>
      <c r="R122" s="140">
        <f>R123+R132</f>
        <v>2.1394199999999999</v>
      </c>
      <c r="S122" s="139"/>
      <c r="T122" s="141">
        <f>T123+T132</f>
        <v>0</v>
      </c>
      <c r="AR122" s="134" t="s">
        <v>85</v>
      </c>
      <c r="AT122" s="142" t="s">
        <v>77</v>
      </c>
      <c r="AU122" s="142" t="s">
        <v>85</v>
      </c>
      <c r="AY122" s="134" t="s">
        <v>184</v>
      </c>
      <c r="BK122" s="143">
        <f>BK123+BK132</f>
        <v>0</v>
      </c>
    </row>
    <row r="123" spans="1:65" s="12" customFormat="1" ht="20.85" customHeight="1">
      <c r="B123" s="133"/>
      <c r="D123" s="134" t="s">
        <v>77</v>
      </c>
      <c r="E123" s="144" t="s">
        <v>2168</v>
      </c>
      <c r="F123" s="144" t="s">
        <v>2169</v>
      </c>
      <c r="I123" s="136"/>
      <c r="J123" s="145">
        <f>BK123</f>
        <v>0</v>
      </c>
      <c r="L123" s="133"/>
      <c r="M123" s="138"/>
      <c r="N123" s="139"/>
      <c r="O123" s="139"/>
      <c r="P123" s="140">
        <f>SUM(P124:P131)</f>
        <v>0</v>
      </c>
      <c r="Q123" s="139"/>
      <c r="R123" s="140">
        <f>SUM(R124:R131)</f>
        <v>5.5219999999999998E-2</v>
      </c>
      <c r="S123" s="139"/>
      <c r="T123" s="141">
        <f>SUM(T124:T131)</f>
        <v>0</v>
      </c>
      <c r="AR123" s="134" t="s">
        <v>85</v>
      </c>
      <c r="AT123" s="142" t="s">
        <v>77</v>
      </c>
      <c r="AU123" s="142" t="s">
        <v>90</v>
      </c>
      <c r="AY123" s="134" t="s">
        <v>184</v>
      </c>
      <c r="BK123" s="143">
        <f>SUM(BK124:BK131)</f>
        <v>0</v>
      </c>
    </row>
    <row r="124" spans="1:65" s="2" customFormat="1" ht="24.2" customHeight="1">
      <c r="A124" s="29"/>
      <c r="B124" s="146"/>
      <c r="C124" s="147" t="s">
        <v>85</v>
      </c>
      <c r="D124" s="147" t="s">
        <v>186</v>
      </c>
      <c r="E124" s="148" t="s">
        <v>1850</v>
      </c>
      <c r="F124" s="149" t="s">
        <v>1851</v>
      </c>
      <c r="G124" s="150" t="s">
        <v>389</v>
      </c>
      <c r="H124" s="151">
        <v>40</v>
      </c>
      <c r="I124" s="152"/>
      <c r="J124" s="151">
        <f>ROUND(I124*H124,3)</f>
        <v>0</v>
      </c>
      <c r="K124" s="153"/>
      <c r="L124" s="30"/>
      <c r="M124" s="154" t="s">
        <v>1</v>
      </c>
      <c r="N124" s="155" t="s">
        <v>44</v>
      </c>
      <c r="O124" s="55"/>
      <c r="P124" s="156">
        <f>O124*H124</f>
        <v>0</v>
      </c>
      <c r="Q124" s="156">
        <v>0</v>
      </c>
      <c r="R124" s="156">
        <f>Q124*H124</f>
        <v>0</v>
      </c>
      <c r="S124" s="156">
        <v>0</v>
      </c>
      <c r="T124" s="157">
        <f>S124*H124</f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58" t="s">
        <v>445</v>
      </c>
      <c r="AT124" s="158" t="s">
        <v>186</v>
      </c>
      <c r="AU124" s="158" t="s">
        <v>95</v>
      </c>
      <c r="AY124" s="14" t="s">
        <v>184</v>
      </c>
      <c r="BE124" s="159">
        <f>IF(N124="základná",J124,0)</f>
        <v>0</v>
      </c>
      <c r="BF124" s="159">
        <f>IF(N124="znížená",J124,0)</f>
        <v>0</v>
      </c>
      <c r="BG124" s="159">
        <f>IF(N124="zákl. prenesená",J124,0)</f>
        <v>0</v>
      </c>
      <c r="BH124" s="159">
        <f>IF(N124="zníž. prenesená",J124,0)</f>
        <v>0</v>
      </c>
      <c r="BI124" s="159">
        <f>IF(N124="nulová",J124,0)</f>
        <v>0</v>
      </c>
      <c r="BJ124" s="14" t="s">
        <v>90</v>
      </c>
      <c r="BK124" s="160">
        <f>ROUND(I124*H124,3)</f>
        <v>0</v>
      </c>
      <c r="BL124" s="14" t="s">
        <v>445</v>
      </c>
      <c r="BM124" s="158" t="s">
        <v>2170</v>
      </c>
    </row>
    <row r="125" spans="1:65" s="2" customFormat="1" ht="14.45" customHeight="1">
      <c r="A125" s="29"/>
      <c r="B125" s="146"/>
      <c r="C125" s="161" t="s">
        <v>90</v>
      </c>
      <c r="D125" s="161" t="s">
        <v>417</v>
      </c>
      <c r="E125" s="162" t="s">
        <v>1853</v>
      </c>
      <c r="F125" s="163" t="s">
        <v>1854</v>
      </c>
      <c r="G125" s="164" t="s">
        <v>1323</v>
      </c>
      <c r="H125" s="165">
        <v>37.68</v>
      </c>
      <c r="I125" s="166"/>
      <c r="J125" s="165">
        <f>ROUND(I125*H125,3)</f>
        <v>0</v>
      </c>
      <c r="K125" s="167"/>
      <c r="L125" s="168"/>
      <c r="M125" s="169" t="s">
        <v>1</v>
      </c>
      <c r="N125" s="170" t="s">
        <v>44</v>
      </c>
      <c r="O125" s="55"/>
      <c r="P125" s="156">
        <f>O125*H125</f>
        <v>0</v>
      </c>
      <c r="Q125" s="156">
        <v>1E-3</v>
      </c>
      <c r="R125" s="156">
        <f>Q125*H125</f>
        <v>3.7679999999999998E-2</v>
      </c>
      <c r="S125" s="156">
        <v>0</v>
      </c>
      <c r="T125" s="157">
        <f>S125*H125</f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58" t="s">
        <v>711</v>
      </c>
      <c r="AT125" s="158" t="s">
        <v>417</v>
      </c>
      <c r="AU125" s="158" t="s">
        <v>95</v>
      </c>
      <c r="AY125" s="14" t="s">
        <v>184</v>
      </c>
      <c r="BE125" s="159">
        <f>IF(N125="základná",J125,0)</f>
        <v>0</v>
      </c>
      <c r="BF125" s="159">
        <f>IF(N125="znížená",J125,0)</f>
        <v>0</v>
      </c>
      <c r="BG125" s="159">
        <f>IF(N125="zákl. prenesená",J125,0)</f>
        <v>0</v>
      </c>
      <c r="BH125" s="159">
        <f>IF(N125="zníž. prenesená",J125,0)</f>
        <v>0</v>
      </c>
      <c r="BI125" s="159">
        <f>IF(N125="nulová",J125,0)</f>
        <v>0</v>
      </c>
      <c r="BJ125" s="14" t="s">
        <v>90</v>
      </c>
      <c r="BK125" s="160">
        <f>ROUND(I125*H125,3)</f>
        <v>0</v>
      </c>
      <c r="BL125" s="14" t="s">
        <v>711</v>
      </c>
      <c r="BM125" s="158" t="s">
        <v>2171</v>
      </c>
    </row>
    <row r="126" spans="1:65" s="2" customFormat="1" ht="24.2" customHeight="1">
      <c r="A126" s="29"/>
      <c r="B126" s="146"/>
      <c r="C126" s="147" t="s">
        <v>95</v>
      </c>
      <c r="D126" s="147" t="s">
        <v>186</v>
      </c>
      <c r="E126" s="148" t="s">
        <v>2172</v>
      </c>
      <c r="F126" s="149" t="s">
        <v>2173</v>
      </c>
      <c r="G126" s="150" t="s">
        <v>339</v>
      </c>
      <c r="H126" s="151">
        <v>4</v>
      </c>
      <c r="I126" s="152"/>
      <c r="J126" s="151">
        <f>ROUND(I126*H126,3)</f>
        <v>0</v>
      </c>
      <c r="K126" s="153"/>
      <c r="L126" s="30"/>
      <c r="M126" s="154" t="s">
        <v>1</v>
      </c>
      <c r="N126" s="155" t="s">
        <v>44</v>
      </c>
      <c r="O126" s="55"/>
      <c r="P126" s="156">
        <f>O126*H126</f>
        <v>0</v>
      </c>
      <c r="Q126" s="156">
        <v>0</v>
      </c>
      <c r="R126" s="156">
        <f>Q126*H126</f>
        <v>0</v>
      </c>
      <c r="S126" s="156">
        <v>0</v>
      </c>
      <c r="T126" s="157">
        <f>S126*H126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58" t="s">
        <v>445</v>
      </c>
      <c r="AT126" s="158" t="s">
        <v>186</v>
      </c>
      <c r="AU126" s="158" t="s">
        <v>95</v>
      </c>
      <c r="AY126" s="14" t="s">
        <v>184</v>
      </c>
      <c r="BE126" s="159">
        <f>IF(N126="základná",J126,0)</f>
        <v>0</v>
      </c>
      <c r="BF126" s="159">
        <f>IF(N126="znížená",J126,0)</f>
        <v>0</v>
      </c>
      <c r="BG126" s="159">
        <f>IF(N126="zákl. prenesená",J126,0)</f>
        <v>0</v>
      </c>
      <c r="BH126" s="159">
        <f>IF(N126="zníž. prenesená",J126,0)</f>
        <v>0</v>
      </c>
      <c r="BI126" s="159">
        <f>IF(N126="nulová",J126,0)</f>
        <v>0</v>
      </c>
      <c r="BJ126" s="14" t="s">
        <v>90</v>
      </c>
      <c r="BK126" s="160">
        <f>ROUND(I126*H126,3)</f>
        <v>0</v>
      </c>
      <c r="BL126" s="14" t="s">
        <v>445</v>
      </c>
      <c r="BM126" s="158" t="s">
        <v>2174</v>
      </c>
    </row>
    <row r="127" spans="1:65" s="2" customFormat="1" ht="14.45" customHeight="1">
      <c r="A127" s="29"/>
      <c r="B127" s="146"/>
      <c r="C127" s="161" t="s">
        <v>190</v>
      </c>
      <c r="D127" s="161" t="s">
        <v>417</v>
      </c>
      <c r="E127" s="162" t="s">
        <v>2175</v>
      </c>
      <c r="F127" s="163" t="s">
        <v>2176</v>
      </c>
      <c r="G127" s="164" t="s">
        <v>339</v>
      </c>
      <c r="H127" s="165">
        <v>4</v>
      </c>
      <c r="I127" s="166"/>
      <c r="J127" s="165">
        <f>ROUND(I127*H127,3)</f>
        <v>0</v>
      </c>
      <c r="K127" s="167"/>
      <c r="L127" s="168"/>
      <c r="M127" s="169" t="s">
        <v>1</v>
      </c>
      <c r="N127" s="170" t="s">
        <v>44</v>
      </c>
      <c r="O127" s="55"/>
      <c r="P127" s="156">
        <f>O127*H127</f>
        <v>0</v>
      </c>
      <c r="Q127" s="156">
        <v>1.0000000000000001E-5</v>
      </c>
      <c r="R127" s="156">
        <f>Q127*H127</f>
        <v>4.0000000000000003E-5</v>
      </c>
      <c r="S127" s="156">
        <v>0</v>
      </c>
      <c r="T127" s="157">
        <f>S127*H127</f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58" t="s">
        <v>711</v>
      </c>
      <c r="AT127" s="158" t="s">
        <v>417</v>
      </c>
      <c r="AU127" s="158" t="s">
        <v>95</v>
      </c>
      <c r="AY127" s="14" t="s">
        <v>184</v>
      </c>
      <c r="BE127" s="159">
        <f>IF(N127="základná",J127,0)</f>
        <v>0</v>
      </c>
      <c r="BF127" s="159">
        <f>IF(N127="znížená",J127,0)</f>
        <v>0</v>
      </c>
      <c r="BG127" s="159">
        <f>IF(N127="zákl. prenesená",J127,0)</f>
        <v>0</v>
      </c>
      <c r="BH127" s="159">
        <f>IF(N127="zníž. prenesená",J127,0)</f>
        <v>0</v>
      </c>
      <c r="BI127" s="159">
        <f>IF(N127="nulová",J127,0)</f>
        <v>0</v>
      </c>
      <c r="BJ127" s="14" t="s">
        <v>90</v>
      </c>
      <c r="BK127" s="160">
        <f>ROUND(I127*H127,3)</f>
        <v>0</v>
      </c>
      <c r="BL127" s="14" t="s">
        <v>711</v>
      </c>
      <c r="BM127" s="158" t="s">
        <v>2177</v>
      </c>
    </row>
    <row r="128" spans="1:65" s="2" customFormat="1" ht="24.2" customHeight="1">
      <c r="A128" s="29"/>
      <c r="B128" s="146"/>
      <c r="C128" s="147" t="s">
        <v>201</v>
      </c>
      <c r="D128" s="147" t="s">
        <v>186</v>
      </c>
      <c r="E128" s="148" t="s">
        <v>2178</v>
      </c>
      <c r="F128" s="149" t="s">
        <v>2179</v>
      </c>
      <c r="G128" s="150" t="s">
        <v>389</v>
      </c>
      <c r="H128" s="151">
        <v>35</v>
      </c>
      <c r="I128" s="152"/>
      <c r="J128" s="151">
        <f>ROUND(I128*H128,3)</f>
        <v>0</v>
      </c>
      <c r="K128" s="153"/>
      <c r="L128" s="30"/>
      <c r="M128" s="154" t="s">
        <v>1</v>
      </c>
      <c r="N128" s="155" t="s">
        <v>44</v>
      </c>
      <c r="O128" s="55"/>
      <c r="P128" s="156">
        <f>O128*H128</f>
        <v>0</v>
      </c>
      <c r="Q128" s="156">
        <v>0</v>
      </c>
      <c r="R128" s="156">
        <f>Q128*H128</f>
        <v>0</v>
      </c>
      <c r="S128" s="156">
        <v>0</v>
      </c>
      <c r="T128" s="157">
        <f>S128*H128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58" t="s">
        <v>445</v>
      </c>
      <c r="AT128" s="158" t="s">
        <v>186</v>
      </c>
      <c r="AU128" s="158" t="s">
        <v>95</v>
      </c>
      <c r="AY128" s="14" t="s">
        <v>184</v>
      </c>
      <c r="BE128" s="159">
        <f>IF(N128="základná",J128,0)</f>
        <v>0</v>
      </c>
      <c r="BF128" s="159">
        <f>IF(N128="znížená",J128,0)</f>
        <v>0</v>
      </c>
      <c r="BG128" s="159">
        <f>IF(N128="zákl. prenesená",J128,0)</f>
        <v>0</v>
      </c>
      <c r="BH128" s="159">
        <f>IF(N128="zníž. prenesená",J128,0)</f>
        <v>0</v>
      </c>
      <c r="BI128" s="159">
        <f>IF(N128="nulová",J128,0)</f>
        <v>0</v>
      </c>
      <c r="BJ128" s="14" t="s">
        <v>90</v>
      </c>
      <c r="BK128" s="160">
        <f>ROUND(I128*H128,3)</f>
        <v>0</v>
      </c>
      <c r="BL128" s="14" t="s">
        <v>445</v>
      </c>
      <c r="BM128" s="158" t="s">
        <v>2180</v>
      </c>
    </row>
    <row r="129" spans="1:65" s="2" customFormat="1" ht="24.2" customHeight="1">
      <c r="A129" s="29"/>
      <c r="B129" s="146"/>
      <c r="C129" s="161" t="s">
        <v>205</v>
      </c>
      <c r="D129" s="161" t="s">
        <v>417</v>
      </c>
      <c r="E129" s="162" t="s">
        <v>2181</v>
      </c>
      <c r="F129" s="163" t="s">
        <v>2182</v>
      </c>
      <c r="G129" s="164" t="s">
        <v>389</v>
      </c>
      <c r="H129" s="165">
        <v>35</v>
      </c>
      <c r="I129" s="166"/>
      <c r="J129" s="165">
        <f>ROUND(I129*H129,3)</f>
        <v>0</v>
      </c>
      <c r="K129" s="167"/>
      <c r="L129" s="168"/>
      <c r="M129" s="169" t="s">
        <v>1</v>
      </c>
      <c r="N129" s="170" t="s">
        <v>44</v>
      </c>
      <c r="O129" s="55"/>
      <c r="P129" s="156">
        <f>O129*H129</f>
        <v>0</v>
      </c>
      <c r="Q129" s="156">
        <v>5.0000000000000001E-4</v>
      </c>
      <c r="R129" s="156">
        <f>Q129*H129</f>
        <v>1.7500000000000002E-2</v>
      </c>
      <c r="S129" s="156">
        <v>0</v>
      </c>
      <c r="T129" s="157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711</v>
      </c>
      <c r="AT129" s="158" t="s">
        <v>417</v>
      </c>
      <c r="AU129" s="158" t="s">
        <v>95</v>
      </c>
      <c r="AY129" s="14" t="s">
        <v>184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4" t="s">
        <v>90</v>
      </c>
      <c r="BK129" s="160">
        <f>ROUND(I129*H129,3)</f>
        <v>0</v>
      </c>
      <c r="BL129" s="14" t="s">
        <v>711</v>
      </c>
      <c r="BM129" s="158" t="s">
        <v>2183</v>
      </c>
    </row>
    <row r="130" spans="1:65" s="2" customFormat="1" ht="24.2" customHeight="1">
      <c r="A130" s="29"/>
      <c r="B130" s="146"/>
      <c r="C130" s="147" t="s">
        <v>209</v>
      </c>
      <c r="D130" s="147" t="s">
        <v>186</v>
      </c>
      <c r="E130" s="148" t="s">
        <v>1658</v>
      </c>
      <c r="F130" s="149" t="s">
        <v>1659</v>
      </c>
      <c r="G130" s="150" t="s">
        <v>339</v>
      </c>
      <c r="H130" s="151">
        <v>10</v>
      </c>
      <c r="I130" s="152"/>
      <c r="J130" s="151">
        <f>ROUND(I130*H130,3)</f>
        <v>0</v>
      </c>
      <c r="K130" s="153"/>
      <c r="L130" s="30"/>
      <c r="M130" s="154" t="s">
        <v>1</v>
      </c>
      <c r="N130" s="155" t="s">
        <v>44</v>
      </c>
      <c r="O130" s="55"/>
      <c r="P130" s="156">
        <f>O130*H130</f>
        <v>0</v>
      </c>
      <c r="Q130" s="156">
        <v>0</v>
      </c>
      <c r="R130" s="156">
        <f>Q130*H130</f>
        <v>0</v>
      </c>
      <c r="S130" s="156">
        <v>0</v>
      </c>
      <c r="T130" s="157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445</v>
      </c>
      <c r="AT130" s="158" t="s">
        <v>186</v>
      </c>
      <c r="AU130" s="158" t="s">
        <v>95</v>
      </c>
      <c r="AY130" s="14" t="s">
        <v>184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4" t="s">
        <v>90</v>
      </c>
      <c r="BK130" s="160">
        <f>ROUND(I130*H130,3)</f>
        <v>0</v>
      </c>
      <c r="BL130" s="14" t="s">
        <v>445</v>
      </c>
      <c r="BM130" s="158" t="s">
        <v>2184</v>
      </c>
    </row>
    <row r="131" spans="1:65" s="2" customFormat="1" ht="24.2" customHeight="1">
      <c r="A131" s="29"/>
      <c r="B131" s="146"/>
      <c r="C131" s="147" t="s">
        <v>213</v>
      </c>
      <c r="D131" s="147" t="s">
        <v>186</v>
      </c>
      <c r="E131" s="148" t="s">
        <v>2185</v>
      </c>
      <c r="F131" s="149" t="s">
        <v>2186</v>
      </c>
      <c r="G131" s="150" t="s">
        <v>339</v>
      </c>
      <c r="H131" s="151">
        <v>10</v>
      </c>
      <c r="I131" s="152"/>
      <c r="J131" s="151">
        <f>ROUND(I131*H131,3)</f>
        <v>0</v>
      </c>
      <c r="K131" s="153"/>
      <c r="L131" s="30"/>
      <c r="M131" s="154" t="s">
        <v>1</v>
      </c>
      <c r="N131" s="155" t="s">
        <v>44</v>
      </c>
      <c r="O131" s="55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445</v>
      </c>
      <c r="AT131" s="158" t="s">
        <v>186</v>
      </c>
      <c r="AU131" s="158" t="s">
        <v>95</v>
      </c>
      <c r="AY131" s="14" t="s">
        <v>184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4" t="s">
        <v>90</v>
      </c>
      <c r="BK131" s="160">
        <f>ROUND(I131*H131,3)</f>
        <v>0</v>
      </c>
      <c r="BL131" s="14" t="s">
        <v>445</v>
      </c>
      <c r="BM131" s="158" t="s">
        <v>2187</v>
      </c>
    </row>
    <row r="132" spans="1:65" s="12" customFormat="1" ht="20.85" customHeight="1">
      <c r="B132" s="133"/>
      <c r="D132" s="134" t="s">
        <v>77</v>
      </c>
      <c r="E132" s="144" t="s">
        <v>2051</v>
      </c>
      <c r="F132" s="144" t="s">
        <v>2188</v>
      </c>
      <c r="I132" s="136"/>
      <c r="J132" s="145">
        <f>BK132</f>
        <v>0</v>
      </c>
      <c r="L132" s="133"/>
      <c r="M132" s="138"/>
      <c r="N132" s="139"/>
      <c r="O132" s="139"/>
      <c r="P132" s="140">
        <f>SUM(P133:P138)</f>
        <v>0</v>
      </c>
      <c r="Q132" s="139"/>
      <c r="R132" s="140">
        <f>SUM(R133:R138)</f>
        <v>2.0842000000000001</v>
      </c>
      <c r="S132" s="139"/>
      <c r="T132" s="141">
        <f>SUM(T133:T138)</f>
        <v>0</v>
      </c>
      <c r="AR132" s="134" t="s">
        <v>95</v>
      </c>
      <c r="AT132" s="142" t="s">
        <v>77</v>
      </c>
      <c r="AU132" s="142" t="s">
        <v>90</v>
      </c>
      <c r="AY132" s="134" t="s">
        <v>184</v>
      </c>
      <c r="BK132" s="143">
        <f>SUM(BK133:BK138)</f>
        <v>0</v>
      </c>
    </row>
    <row r="133" spans="1:65" s="2" customFormat="1" ht="24.2" customHeight="1">
      <c r="A133" s="29"/>
      <c r="B133" s="146"/>
      <c r="C133" s="147" t="s">
        <v>217</v>
      </c>
      <c r="D133" s="147" t="s">
        <v>186</v>
      </c>
      <c r="E133" s="148" t="s">
        <v>2189</v>
      </c>
      <c r="F133" s="149" t="s">
        <v>2190</v>
      </c>
      <c r="G133" s="150" t="s">
        <v>389</v>
      </c>
      <c r="H133" s="151">
        <v>20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44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445</v>
      </c>
      <c r="AT133" s="158" t="s">
        <v>186</v>
      </c>
      <c r="AU133" s="158" t="s">
        <v>95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445</v>
      </c>
      <c r="BM133" s="158" t="s">
        <v>2191</v>
      </c>
    </row>
    <row r="134" spans="1:65" s="2" customFormat="1" ht="24.2" customHeight="1">
      <c r="A134" s="29"/>
      <c r="B134" s="146"/>
      <c r="C134" s="147" t="s">
        <v>221</v>
      </c>
      <c r="D134" s="147" t="s">
        <v>186</v>
      </c>
      <c r="E134" s="148" t="s">
        <v>2192</v>
      </c>
      <c r="F134" s="149" t="s">
        <v>2193</v>
      </c>
      <c r="G134" s="150" t="s">
        <v>389</v>
      </c>
      <c r="H134" s="151">
        <v>20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44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445</v>
      </c>
      <c r="AT134" s="158" t="s">
        <v>186</v>
      </c>
      <c r="AU134" s="158" t="s">
        <v>95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445</v>
      </c>
      <c r="BM134" s="158" t="s">
        <v>2194</v>
      </c>
    </row>
    <row r="135" spans="1:65" s="2" customFormat="1" ht="14.45" customHeight="1">
      <c r="A135" s="29"/>
      <c r="B135" s="146"/>
      <c r="C135" s="161" t="s">
        <v>225</v>
      </c>
      <c r="D135" s="161" t="s">
        <v>417</v>
      </c>
      <c r="E135" s="162" t="s">
        <v>2195</v>
      </c>
      <c r="F135" s="163" t="s">
        <v>2196</v>
      </c>
      <c r="G135" s="164" t="s">
        <v>236</v>
      </c>
      <c r="H135" s="165">
        <v>2.08</v>
      </c>
      <c r="I135" s="166"/>
      <c r="J135" s="165">
        <f>ROUND(I135*H135,3)</f>
        <v>0</v>
      </c>
      <c r="K135" s="167"/>
      <c r="L135" s="168"/>
      <c r="M135" s="169" t="s">
        <v>1</v>
      </c>
      <c r="N135" s="170" t="s">
        <v>44</v>
      </c>
      <c r="O135" s="55"/>
      <c r="P135" s="156">
        <f>O135*H135</f>
        <v>0</v>
      </c>
      <c r="Q135" s="156">
        <v>1</v>
      </c>
      <c r="R135" s="156">
        <f>Q135*H135</f>
        <v>2.08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711</v>
      </c>
      <c r="AT135" s="158" t="s">
        <v>417</v>
      </c>
      <c r="AU135" s="158" t="s">
        <v>95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711</v>
      </c>
      <c r="BM135" s="158" t="s">
        <v>2197</v>
      </c>
    </row>
    <row r="136" spans="1:65" s="2" customFormat="1" ht="24.2" customHeight="1">
      <c r="A136" s="29"/>
      <c r="B136" s="146"/>
      <c r="C136" s="147" t="s">
        <v>229</v>
      </c>
      <c r="D136" s="147" t="s">
        <v>186</v>
      </c>
      <c r="E136" s="148" t="s">
        <v>2198</v>
      </c>
      <c r="F136" s="149" t="s">
        <v>2199</v>
      </c>
      <c r="G136" s="150" t="s">
        <v>389</v>
      </c>
      <c r="H136" s="151">
        <v>20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445</v>
      </c>
      <c r="AT136" s="158" t="s">
        <v>186</v>
      </c>
      <c r="AU136" s="158" t="s">
        <v>95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445</v>
      </c>
      <c r="BM136" s="158" t="s">
        <v>2200</v>
      </c>
    </row>
    <row r="137" spans="1:65" s="2" customFormat="1" ht="14.45" customHeight="1">
      <c r="A137" s="29"/>
      <c r="B137" s="146"/>
      <c r="C137" s="161" t="s">
        <v>233</v>
      </c>
      <c r="D137" s="161" t="s">
        <v>417</v>
      </c>
      <c r="E137" s="162" t="s">
        <v>2201</v>
      </c>
      <c r="F137" s="163" t="s">
        <v>2202</v>
      </c>
      <c r="G137" s="164" t="s">
        <v>389</v>
      </c>
      <c r="H137" s="165">
        <v>20</v>
      </c>
      <c r="I137" s="166"/>
      <c r="J137" s="165">
        <f>ROUND(I137*H137,3)</f>
        <v>0</v>
      </c>
      <c r="K137" s="167"/>
      <c r="L137" s="168"/>
      <c r="M137" s="169" t="s">
        <v>1</v>
      </c>
      <c r="N137" s="170" t="s">
        <v>44</v>
      </c>
      <c r="O137" s="55"/>
      <c r="P137" s="156">
        <f>O137*H137</f>
        <v>0</v>
      </c>
      <c r="Q137" s="156">
        <v>2.1000000000000001E-4</v>
      </c>
      <c r="R137" s="156">
        <f>Q137*H137</f>
        <v>4.2000000000000006E-3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711</v>
      </c>
      <c r="AT137" s="158" t="s">
        <v>417</v>
      </c>
      <c r="AU137" s="158" t="s">
        <v>95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711</v>
      </c>
      <c r="BM137" s="158" t="s">
        <v>2203</v>
      </c>
    </row>
    <row r="138" spans="1:65" s="2" customFormat="1" ht="24.2" customHeight="1">
      <c r="A138" s="29"/>
      <c r="B138" s="146"/>
      <c r="C138" s="147" t="s">
        <v>238</v>
      </c>
      <c r="D138" s="147" t="s">
        <v>186</v>
      </c>
      <c r="E138" s="148" t="s">
        <v>2204</v>
      </c>
      <c r="F138" s="149" t="s">
        <v>2205</v>
      </c>
      <c r="G138" s="150" t="s">
        <v>389</v>
      </c>
      <c r="H138" s="151">
        <v>20</v>
      </c>
      <c r="I138" s="152"/>
      <c r="J138" s="151">
        <f>ROUND(I138*H138,3)</f>
        <v>0</v>
      </c>
      <c r="K138" s="153"/>
      <c r="L138" s="30"/>
      <c r="M138" s="171" t="s">
        <v>1</v>
      </c>
      <c r="N138" s="172" t="s">
        <v>44</v>
      </c>
      <c r="O138" s="173"/>
      <c r="P138" s="174">
        <f>O138*H138</f>
        <v>0</v>
      </c>
      <c r="Q138" s="174">
        <v>0</v>
      </c>
      <c r="R138" s="174">
        <f>Q138*H138</f>
        <v>0</v>
      </c>
      <c r="S138" s="174">
        <v>0</v>
      </c>
      <c r="T138" s="175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445</v>
      </c>
      <c r="AT138" s="158" t="s">
        <v>186</v>
      </c>
      <c r="AU138" s="158" t="s">
        <v>95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445</v>
      </c>
      <c r="BM138" s="158" t="s">
        <v>2206</v>
      </c>
    </row>
    <row r="139" spans="1:65" s="2" customFormat="1" ht="6.95" customHeight="1">
      <c r="A139" s="29"/>
      <c r="B139" s="44"/>
      <c r="C139" s="45"/>
      <c r="D139" s="45"/>
      <c r="E139" s="45"/>
      <c r="F139" s="45"/>
      <c r="G139" s="45"/>
      <c r="H139" s="45"/>
      <c r="I139" s="45"/>
      <c r="J139" s="45"/>
      <c r="K139" s="45"/>
      <c r="L139" s="30"/>
      <c r="M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</sheetData>
  <autoFilter ref="C119:K138" xr:uid="{00000000-0009-0000-0000-00000B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37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134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24.75" customHeight="1">
      <c r="A13" s="29"/>
      <c r="B13" s="30"/>
      <c r="C13" s="29"/>
      <c r="D13" s="29"/>
      <c r="E13" s="183" t="s">
        <v>136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ROUND(J152,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ROUND((SUM(BE152:BE374)),  2)</f>
        <v>0</v>
      </c>
      <c r="G37" s="29"/>
      <c r="H37" s="29"/>
      <c r="I37" s="102">
        <v>0.2</v>
      </c>
      <c r="J37" s="101">
        <f>ROUND(((SUM(BE152:BE374))*I37),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ROUND((SUM(BF152:BF374)),  2)</f>
        <v>0</v>
      </c>
      <c r="G38" s="29"/>
      <c r="H38" s="29"/>
      <c r="I38" s="102">
        <v>0.2</v>
      </c>
      <c r="J38" s="101">
        <f>ROUND(((SUM(BF152:BF374))*I38),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ROUND((SUM(BG152:BG374)),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ROUND((SUM(BH152:BH374)),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ROUND((SUM(BI152:BI374)),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134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24.75" customHeight="1">
      <c r="A91" s="29"/>
      <c r="B91" s="30"/>
      <c r="C91" s="29"/>
      <c r="D91" s="29"/>
      <c r="E91" s="183" t="str">
        <f>E13</f>
        <v>A. - Vybudovanie jednopodlažných prístavieb a dispozičné zmeny na prízemí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J152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142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1:47" s="10" customFormat="1" ht="19.899999999999999" customHeight="1">
      <c r="B102" s="118"/>
      <c r="D102" s="119" t="s">
        <v>143</v>
      </c>
      <c r="E102" s="120"/>
      <c r="F102" s="120"/>
      <c r="G102" s="120"/>
      <c r="H102" s="120"/>
      <c r="I102" s="120"/>
      <c r="J102" s="121">
        <f>J154</f>
        <v>0</v>
      </c>
      <c r="L102" s="118"/>
    </row>
    <row r="103" spans="1:47" s="10" customFormat="1" ht="19.899999999999999" customHeight="1">
      <c r="B103" s="118"/>
      <c r="D103" s="119" t="s">
        <v>144</v>
      </c>
      <c r="E103" s="120"/>
      <c r="F103" s="120"/>
      <c r="G103" s="120"/>
      <c r="H103" s="120"/>
      <c r="I103" s="120"/>
      <c r="J103" s="121">
        <f>J169</f>
        <v>0</v>
      </c>
      <c r="L103" s="118"/>
    </row>
    <row r="104" spans="1:47" s="10" customFormat="1" ht="19.899999999999999" customHeight="1">
      <c r="B104" s="118"/>
      <c r="D104" s="119" t="s">
        <v>145</v>
      </c>
      <c r="E104" s="120"/>
      <c r="F104" s="120"/>
      <c r="G104" s="120"/>
      <c r="H104" s="120"/>
      <c r="I104" s="120"/>
      <c r="J104" s="121">
        <f>J186</f>
        <v>0</v>
      </c>
      <c r="L104" s="118"/>
    </row>
    <row r="105" spans="1:47" s="10" customFormat="1" ht="19.899999999999999" customHeight="1">
      <c r="B105" s="118"/>
      <c r="D105" s="119" t="s">
        <v>146</v>
      </c>
      <c r="E105" s="120"/>
      <c r="F105" s="120"/>
      <c r="G105" s="120"/>
      <c r="H105" s="120"/>
      <c r="I105" s="120"/>
      <c r="J105" s="121">
        <f>J203</f>
        <v>0</v>
      </c>
      <c r="L105" s="118"/>
    </row>
    <row r="106" spans="1:47" s="10" customFormat="1" ht="19.899999999999999" customHeight="1">
      <c r="B106" s="118"/>
      <c r="D106" s="119" t="s">
        <v>147</v>
      </c>
      <c r="E106" s="120"/>
      <c r="F106" s="120"/>
      <c r="G106" s="120"/>
      <c r="H106" s="120"/>
      <c r="I106" s="120"/>
      <c r="J106" s="121">
        <f>J214</f>
        <v>0</v>
      </c>
      <c r="L106" s="118"/>
    </row>
    <row r="107" spans="1:47" s="10" customFormat="1" ht="19.899999999999999" customHeight="1">
      <c r="B107" s="118"/>
      <c r="D107" s="119" t="s">
        <v>148</v>
      </c>
      <c r="E107" s="120"/>
      <c r="F107" s="120"/>
      <c r="G107" s="120"/>
      <c r="H107" s="120"/>
      <c r="I107" s="120"/>
      <c r="J107" s="121">
        <f>J240</f>
        <v>0</v>
      </c>
      <c r="L107" s="118"/>
    </row>
    <row r="108" spans="1:47" s="10" customFormat="1" ht="19.899999999999999" customHeight="1">
      <c r="B108" s="118"/>
      <c r="D108" s="119" t="s">
        <v>149</v>
      </c>
      <c r="E108" s="120"/>
      <c r="F108" s="120"/>
      <c r="G108" s="120"/>
      <c r="H108" s="120"/>
      <c r="I108" s="120"/>
      <c r="J108" s="121">
        <f>J254</f>
        <v>0</v>
      </c>
      <c r="L108" s="118"/>
    </row>
    <row r="109" spans="1:47" s="10" customFormat="1" ht="19.899999999999999" customHeight="1">
      <c r="B109" s="118"/>
      <c r="D109" s="119" t="s">
        <v>150</v>
      </c>
      <c r="E109" s="120"/>
      <c r="F109" s="120"/>
      <c r="G109" s="120"/>
      <c r="H109" s="120"/>
      <c r="I109" s="120"/>
      <c r="J109" s="121">
        <f>J276</f>
        <v>0</v>
      </c>
      <c r="L109" s="118"/>
    </row>
    <row r="110" spans="1:47" s="9" customFormat="1" ht="24.95" customHeight="1">
      <c r="B110" s="114"/>
      <c r="D110" s="115" t="s">
        <v>151</v>
      </c>
      <c r="E110" s="116"/>
      <c r="F110" s="116"/>
      <c r="G110" s="116"/>
      <c r="H110" s="116"/>
      <c r="I110" s="116"/>
      <c r="J110" s="117">
        <f>J278</f>
        <v>0</v>
      </c>
      <c r="L110" s="114"/>
    </row>
    <row r="111" spans="1:47" s="10" customFormat="1" ht="19.899999999999999" customHeight="1">
      <c r="B111" s="118"/>
      <c r="D111" s="119" t="s">
        <v>152</v>
      </c>
      <c r="E111" s="120"/>
      <c r="F111" s="120"/>
      <c r="G111" s="120"/>
      <c r="H111" s="120"/>
      <c r="I111" s="120"/>
      <c r="J111" s="121">
        <f>J279</f>
        <v>0</v>
      </c>
      <c r="L111" s="118"/>
    </row>
    <row r="112" spans="1:47" s="10" customFormat="1" ht="14.85" customHeight="1">
      <c r="B112" s="118"/>
      <c r="D112" s="119" t="s">
        <v>153</v>
      </c>
      <c r="E112" s="120"/>
      <c r="F112" s="120"/>
      <c r="G112" s="120"/>
      <c r="H112" s="120"/>
      <c r="I112" s="120"/>
      <c r="J112" s="121">
        <f>J280</f>
        <v>0</v>
      </c>
      <c r="L112" s="118"/>
    </row>
    <row r="113" spans="2:12" s="10" customFormat="1" ht="14.85" customHeight="1">
      <c r="B113" s="118"/>
      <c r="D113" s="119" t="s">
        <v>154</v>
      </c>
      <c r="E113" s="120"/>
      <c r="F113" s="120"/>
      <c r="G113" s="120"/>
      <c r="H113" s="120"/>
      <c r="I113" s="120"/>
      <c r="J113" s="121">
        <f>J286</f>
        <v>0</v>
      </c>
      <c r="L113" s="118"/>
    </row>
    <row r="114" spans="2:12" s="10" customFormat="1" ht="19.899999999999999" customHeight="1">
      <c r="B114" s="118"/>
      <c r="D114" s="119" t="s">
        <v>155</v>
      </c>
      <c r="E114" s="120"/>
      <c r="F114" s="120"/>
      <c r="G114" s="120"/>
      <c r="H114" s="120"/>
      <c r="I114" s="120"/>
      <c r="J114" s="121">
        <f>J295</f>
        <v>0</v>
      </c>
      <c r="L114" s="118"/>
    </row>
    <row r="115" spans="2:12" s="10" customFormat="1" ht="14.85" customHeight="1">
      <c r="B115" s="118"/>
      <c r="D115" s="119" t="s">
        <v>156</v>
      </c>
      <c r="E115" s="120"/>
      <c r="F115" s="120"/>
      <c r="G115" s="120"/>
      <c r="H115" s="120"/>
      <c r="I115" s="120"/>
      <c r="J115" s="121">
        <f>J296</f>
        <v>0</v>
      </c>
      <c r="L115" s="118"/>
    </row>
    <row r="116" spans="2:12" s="10" customFormat="1" ht="19.899999999999999" customHeight="1">
      <c r="B116" s="118"/>
      <c r="D116" s="119" t="s">
        <v>157</v>
      </c>
      <c r="E116" s="120"/>
      <c r="F116" s="120"/>
      <c r="G116" s="120"/>
      <c r="H116" s="120"/>
      <c r="I116" s="120"/>
      <c r="J116" s="121">
        <f>J306</f>
        <v>0</v>
      </c>
      <c r="L116" s="118"/>
    </row>
    <row r="117" spans="2:12" s="10" customFormat="1" ht="14.85" customHeight="1">
      <c r="B117" s="118"/>
      <c r="D117" s="119" t="s">
        <v>158</v>
      </c>
      <c r="E117" s="120"/>
      <c r="F117" s="120"/>
      <c r="G117" s="120"/>
      <c r="H117" s="120"/>
      <c r="I117" s="120"/>
      <c r="J117" s="121">
        <f>J307</f>
        <v>0</v>
      </c>
      <c r="L117" s="118"/>
    </row>
    <row r="118" spans="2:12" s="10" customFormat="1" ht="14.85" customHeight="1">
      <c r="B118" s="118"/>
      <c r="D118" s="119" t="s">
        <v>159</v>
      </c>
      <c r="E118" s="120"/>
      <c r="F118" s="120"/>
      <c r="G118" s="120"/>
      <c r="H118" s="120"/>
      <c r="I118" s="120"/>
      <c r="J118" s="121">
        <f>J320</f>
        <v>0</v>
      </c>
      <c r="L118" s="118"/>
    </row>
    <row r="119" spans="2:12" s="10" customFormat="1" ht="14.85" customHeight="1">
      <c r="B119" s="118"/>
      <c r="D119" s="119" t="s">
        <v>160</v>
      </c>
      <c r="E119" s="120"/>
      <c r="F119" s="120"/>
      <c r="G119" s="120"/>
      <c r="H119" s="120"/>
      <c r="I119" s="120"/>
      <c r="J119" s="121">
        <f>J326</f>
        <v>0</v>
      </c>
      <c r="L119" s="118"/>
    </row>
    <row r="120" spans="2:12" s="10" customFormat="1" ht="14.85" customHeight="1">
      <c r="B120" s="118"/>
      <c r="D120" s="119" t="s">
        <v>161</v>
      </c>
      <c r="E120" s="120"/>
      <c r="F120" s="120"/>
      <c r="G120" s="120"/>
      <c r="H120" s="120"/>
      <c r="I120" s="120"/>
      <c r="J120" s="121">
        <f>J336</f>
        <v>0</v>
      </c>
      <c r="L120" s="118"/>
    </row>
    <row r="121" spans="2:12" s="10" customFormat="1" ht="14.85" customHeight="1">
      <c r="B121" s="118"/>
      <c r="D121" s="119" t="s">
        <v>162</v>
      </c>
      <c r="E121" s="120"/>
      <c r="F121" s="120"/>
      <c r="G121" s="120"/>
      <c r="H121" s="120"/>
      <c r="I121" s="120"/>
      <c r="J121" s="121">
        <f>J345</f>
        <v>0</v>
      </c>
      <c r="L121" s="118"/>
    </row>
    <row r="122" spans="2:12" s="10" customFormat="1" ht="19.899999999999999" customHeight="1">
      <c r="B122" s="118"/>
      <c r="D122" s="119" t="s">
        <v>163</v>
      </c>
      <c r="E122" s="120"/>
      <c r="F122" s="120"/>
      <c r="G122" s="120"/>
      <c r="H122" s="120"/>
      <c r="I122" s="120"/>
      <c r="J122" s="121">
        <f>J348</f>
        <v>0</v>
      </c>
      <c r="L122" s="118"/>
    </row>
    <row r="123" spans="2:12" s="10" customFormat="1" ht="14.85" customHeight="1">
      <c r="B123" s="118"/>
      <c r="D123" s="119" t="s">
        <v>164</v>
      </c>
      <c r="E123" s="120"/>
      <c r="F123" s="120"/>
      <c r="G123" s="120"/>
      <c r="H123" s="120"/>
      <c r="I123" s="120"/>
      <c r="J123" s="121">
        <f>J349</f>
        <v>0</v>
      </c>
      <c r="L123" s="118"/>
    </row>
    <row r="124" spans="2:12" s="10" customFormat="1" ht="14.85" customHeight="1">
      <c r="B124" s="118"/>
      <c r="D124" s="119" t="s">
        <v>165</v>
      </c>
      <c r="E124" s="120"/>
      <c r="F124" s="120"/>
      <c r="G124" s="120"/>
      <c r="H124" s="120"/>
      <c r="I124" s="120"/>
      <c r="J124" s="121">
        <f>J357</f>
        <v>0</v>
      </c>
      <c r="L124" s="118"/>
    </row>
    <row r="125" spans="2:12" s="10" customFormat="1" ht="19.899999999999999" customHeight="1">
      <c r="B125" s="118"/>
      <c r="D125" s="119" t="s">
        <v>166</v>
      </c>
      <c r="E125" s="120"/>
      <c r="F125" s="120"/>
      <c r="G125" s="120"/>
      <c r="H125" s="120"/>
      <c r="I125" s="120"/>
      <c r="J125" s="121">
        <f>J362</f>
        <v>0</v>
      </c>
      <c r="L125" s="118"/>
    </row>
    <row r="126" spans="2:12" s="10" customFormat="1" ht="14.85" customHeight="1">
      <c r="B126" s="118"/>
      <c r="D126" s="119" t="s">
        <v>167</v>
      </c>
      <c r="E126" s="120"/>
      <c r="F126" s="120"/>
      <c r="G126" s="120"/>
      <c r="H126" s="120"/>
      <c r="I126" s="120"/>
      <c r="J126" s="121">
        <f>J363</f>
        <v>0</v>
      </c>
      <c r="L126" s="118"/>
    </row>
    <row r="127" spans="2:12" s="10" customFormat="1" ht="14.85" customHeight="1">
      <c r="B127" s="118"/>
      <c r="D127" s="119" t="s">
        <v>168</v>
      </c>
      <c r="E127" s="120"/>
      <c r="F127" s="120"/>
      <c r="G127" s="120"/>
      <c r="H127" s="120"/>
      <c r="I127" s="120"/>
      <c r="J127" s="121">
        <f>J367</f>
        <v>0</v>
      </c>
      <c r="L127" s="118"/>
    </row>
    <row r="128" spans="2:12" s="10" customFormat="1" ht="14.85" customHeight="1">
      <c r="B128" s="118"/>
      <c r="D128" s="119" t="s">
        <v>169</v>
      </c>
      <c r="E128" s="120"/>
      <c r="F128" s="120"/>
      <c r="G128" s="120"/>
      <c r="H128" s="120"/>
      <c r="I128" s="120"/>
      <c r="J128" s="121">
        <f>J373</f>
        <v>0</v>
      </c>
      <c r="L128" s="118"/>
    </row>
    <row r="129" spans="1:31" s="2" customFormat="1" ht="21.7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31" s="2" customFormat="1" ht="6.95" customHeight="1">
      <c r="A130" s="29"/>
      <c r="B130" s="44"/>
      <c r="C130" s="45"/>
      <c r="D130" s="45"/>
      <c r="E130" s="45"/>
      <c r="F130" s="45"/>
      <c r="G130" s="45"/>
      <c r="H130" s="45"/>
      <c r="I130" s="45"/>
      <c r="J130" s="45"/>
      <c r="K130" s="45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4" spans="1:31" s="2" customFormat="1" ht="6.95" customHeight="1">
      <c r="A134" s="29"/>
      <c r="B134" s="46"/>
      <c r="C134" s="47"/>
      <c r="D134" s="47"/>
      <c r="E134" s="47"/>
      <c r="F134" s="47"/>
      <c r="G134" s="47"/>
      <c r="H134" s="47"/>
      <c r="I134" s="47"/>
      <c r="J134" s="47"/>
      <c r="K134" s="47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31" s="2" customFormat="1" ht="24.95" customHeight="1">
      <c r="A135" s="29"/>
      <c r="B135" s="30"/>
      <c r="C135" s="18" t="s">
        <v>170</v>
      </c>
      <c r="D135" s="29"/>
      <c r="E135" s="29"/>
      <c r="F135" s="29"/>
      <c r="G135" s="29"/>
      <c r="H135" s="29"/>
      <c r="I135" s="2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31" s="2" customFormat="1" ht="6.9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31" s="2" customFormat="1" ht="12" customHeight="1">
      <c r="A137" s="29"/>
      <c r="B137" s="30"/>
      <c r="C137" s="24" t="s">
        <v>14</v>
      </c>
      <c r="D137" s="29"/>
      <c r="E137" s="29"/>
      <c r="F137" s="29"/>
      <c r="G137" s="29"/>
      <c r="H137" s="29"/>
      <c r="I137" s="29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31" s="2" customFormat="1" ht="16.5" customHeight="1">
      <c r="A138" s="29"/>
      <c r="B138" s="30"/>
      <c r="C138" s="29"/>
      <c r="D138" s="29"/>
      <c r="E138" s="221" t="str">
        <f>E7</f>
        <v>Koláre- prestavba RD, BARETTI, s. r. o - znížený</v>
      </c>
      <c r="F138" s="222"/>
      <c r="G138" s="222"/>
      <c r="H138" s="222"/>
      <c r="I138" s="29"/>
      <c r="J138" s="29"/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31" s="1" customFormat="1" ht="12" customHeight="1">
      <c r="B139" s="17"/>
      <c r="C139" s="24" t="s">
        <v>131</v>
      </c>
      <c r="L139" s="17"/>
    </row>
    <row r="140" spans="1:31" s="1" customFormat="1" ht="16.5" customHeight="1">
      <c r="B140" s="17"/>
      <c r="E140" s="221" t="s">
        <v>132</v>
      </c>
      <c r="F140" s="226"/>
      <c r="G140" s="226"/>
      <c r="H140" s="226"/>
      <c r="L140" s="17"/>
    </row>
    <row r="141" spans="1:31" s="1" customFormat="1" ht="12" customHeight="1">
      <c r="B141" s="17"/>
      <c r="C141" s="24" t="s">
        <v>133</v>
      </c>
      <c r="L141" s="17"/>
    </row>
    <row r="142" spans="1:31" s="2" customFormat="1" ht="16.5" customHeight="1">
      <c r="A142" s="29"/>
      <c r="B142" s="30"/>
      <c r="C142" s="29"/>
      <c r="D142" s="29"/>
      <c r="E142" s="223" t="s">
        <v>134</v>
      </c>
      <c r="F142" s="224"/>
      <c r="G142" s="224"/>
      <c r="H142" s="224"/>
      <c r="I142" s="29"/>
      <c r="J142" s="29"/>
      <c r="K142" s="29"/>
      <c r="L142" s="3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31" s="2" customFormat="1" ht="12" customHeight="1">
      <c r="A143" s="29"/>
      <c r="B143" s="30"/>
      <c r="C143" s="24" t="s">
        <v>135</v>
      </c>
      <c r="D143" s="29"/>
      <c r="E143" s="29"/>
      <c r="F143" s="29"/>
      <c r="G143" s="29"/>
      <c r="H143" s="29"/>
      <c r="I143" s="29"/>
      <c r="J143" s="29"/>
      <c r="K143" s="29"/>
      <c r="L143" s="3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31" s="2" customFormat="1" ht="24.75" customHeight="1">
      <c r="A144" s="29"/>
      <c r="B144" s="30"/>
      <c r="C144" s="29"/>
      <c r="D144" s="29"/>
      <c r="E144" s="183" t="str">
        <f>E13</f>
        <v>A. - Vybudovanie jednopodlažných prístavieb a dispozičné zmeny na prízemí</v>
      </c>
      <c r="F144" s="224"/>
      <c r="G144" s="224"/>
      <c r="H144" s="224"/>
      <c r="I144" s="29"/>
      <c r="J144" s="29"/>
      <c r="K144" s="29"/>
      <c r="L144" s="3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3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18</v>
      </c>
      <c r="D146" s="29"/>
      <c r="E146" s="29"/>
      <c r="F146" s="22" t="str">
        <f>F16</f>
        <v>Koláre, parc.č. 58/2, 59/2, 59/3</v>
      </c>
      <c r="G146" s="29"/>
      <c r="H146" s="29"/>
      <c r="I146" s="24" t="s">
        <v>20</v>
      </c>
      <c r="J146" s="52" t="str">
        <f>IF(J16="","",J16)</f>
        <v>19. 10. 2020</v>
      </c>
      <c r="K146" s="29"/>
      <c r="L146" s="3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3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40.15" customHeight="1">
      <c r="A148" s="29"/>
      <c r="B148" s="30"/>
      <c r="C148" s="24" t="s">
        <v>22</v>
      </c>
      <c r="D148" s="29"/>
      <c r="E148" s="29"/>
      <c r="F148" s="22" t="str">
        <f>E19</f>
        <v>BARETTI, s. r. o., Slovenské Ďarmoty, č. 238</v>
      </c>
      <c r="G148" s="29"/>
      <c r="H148" s="29"/>
      <c r="I148" s="24" t="s">
        <v>30</v>
      </c>
      <c r="J148" s="27" t="str">
        <f>E25</f>
        <v>Sírius company s.r.o., Balog nad Ipľom</v>
      </c>
      <c r="K148" s="29"/>
      <c r="L148" s="3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40.15" customHeight="1">
      <c r="A149" s="29"/>
      <c r="B149" s="30"/>
      <c r="C149" s="24" t="s">
        <v>28</v>
      </c>
      <c r="D149" s="29"/>
      <c r="E149" s="29"/>
      <c r="F149" s="22" t="str">
        <f>IF(E22="","",E22)</f>
        <v>Vyplň údaj</v>
      </c>
      <c r="G149" s="29"/>
      <c r="H149" s="29"/>
      <c r="I149" s="24" t="s">
        <v>36</v>
      </c>
      <c r="J149" s="27" t="str">
        <f>E28</f>
        <v>Sírius company s.r.o., Balog nad Ipľom</v>
      </c>
      <c r="K149" s="29"/>
      <c r="L149" s="3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3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22"/>
      <c r="B151" s="123"/>
      <c r="C151" s="124" t="s">
        <v>171</v>
      </c>
      <c r="D151" s="125" t="s">
        <v>63</v>
      </c>
      <c r="E151" s="125" t="s">
        <v>59</v>
      </c>
      <c r="F151" s="125" t="s">
        <v>60</v>
      </c>
      <c r="G151" s="125" t="s">
        <v>172</v>
      </c>
      <c r="H151" s="125" t="s">
        <v>173</v>
      </c>
      <c r="I151" s="125" t="s">
        <v>174</v>
      </c>
      <c r="J151" s="126" t="s">
        <v>139</v>
      </c>
      <c r="K151" s="127" t="s">
        <v>175</v>
      </c>
      <c r="L151" s="128"/>
      <c r="M151" s="59" t="s">
        <v>1</v>
      </c>
      <c r="N151" s="60" t="s">
        <v>42</v>
      </c>
      <c r="O151" s="60" t="s">
        <v>176</v>
      </c>
      <c r="P151" s="60" t="s">
        <v>177</v>
      </c>
      <c r="Q151" s="60" t="s">
        <v>178</v>
      </c>
      <c r="R151" s="60" t="s">
        <v>179</v>
      </c>
      <c r="S151" s="60" t="s">
        <v>180</v>
      </c>
      <c r="T151" s="61" t="s">
        <v>181</v>
      </c>
      <c r="U151" s="122"/>
      <c r="V151" s="122"/>
      <c r="W151" s="122"/>
      <c r="X151" s="122"/>
      <c r="Y151" s="122"/>
      <c r="Z151" s="122"/>
      <c r="AA151" s="122"/>
      <c r="AB151" s="122"/>
      <c r="AC151" s="122"/>
      <c r="AD151" s="122"/>
      <c r="AE151" s="122"/>
    </row>
    <row r="152" spans="1:65" s="2" customFormat="1" ht="22.9" customHeight="1">
      <c r="A152" s="29"/>
      <c r="B152" s="30"/>
      <c r="C152" s="66" t="s">
        <v>140</v>
      </c>
      <c r="D152" s="29"/>
      <c r="E152" s="29"/>
      <c r="F152" s="29"/>
      <c r="G152" s="29"/>
      <c r="H152" s="29"/>
      <c r="I152" s="29"/>
      <c r="J152" s="129">
        <f>BK152</f>
        <v>0</v>
      </c>
      <c r="K152" s="29"/>
      <c r="L152" s="30"/>
      <c r="M152" s="62"/>
      <c r="N152" s="53"/>
      <c r="O152" s="63"/>
      <c r="P152" s="130">
        <f>P153+P278</f>
        <v>0</v>
      </c>
      <c r="Q152" s="63"/>
      <c r="R152" s="130">
        <f>R153+R278</f>
        <v>663.33776202999991</v>
      </c>
      <c r="S152" s="63"/>
      <c r="T152" s="131">
        <f>T153+T278</f>
        <v>37.328665000000001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77</v>
      </c>
      <c r="AU152" s="14" t="s">
        <v>141</v>
      </c>
      <c r="BK152" s="132">
        <f>BK153+BK278</f>
        <v>0</v>
      </c>
    </row>
    <row r="153" spans="1:65" s="12" customFormat="1" ht="25.9" customHeight="1">
      <c r="B153" s="133"/>
      <c r="D153" s="134" t="s">
        <v>77</v>
      </c>
      <c r="E153" s="135" t="s">
        <v>182</v>
      </c>
      <c r="F153" s="135" t="s">
        <v>183</v>
      </c>
      <c r="I153" s="136"/>
      <c r="J153" s="137">
        <f>BK153</f>
        <v>0</v>
      </c>
      <c r="L153" s="133"/>
      <c r="M153" s="138"/>
      <c r="N153" s="139"/>
      <c r="O153" s="139"/>
      <c r="P153" s="140">
        <f>P154+P169+P186+P203+P214+P240+P254+P276</f>
        <v>0</v>
      </c>
      <c r="Q153" s="139"/>
      <c r="R153" s="140">
        <f>R154+R169+R186+R203+R214+R240+R254+R276</f>
        <v>633.63377410999988</v>
      </c>
      <c r="S153" s="139"/>
      <c r="T153" s="141">
        <f>T154+T169+T186+T203+T214+T240+T254+T276</f>
        <v>25.903689999999997</v>
      </c>
      <c r="AR153" s="134" t="s">
        <v>85</v>
      </c>
      <c r="AT153" s="142" t="s">
        <v>77</v>
      </c>
      <c r="AU153" s="142" t="s">
        <v>78</v>
      </c>
      <c r="AY153" s="134" t="s">
        <v>184</v>
      </c>
      <c r="BK153" s="143">
        <f>BK154+BK169+BK186+BK203+BK214+BK240+BK254+BK276</f>
        <v>0</v>
      </c>
    </row>
    <row r="154" spans="1:65" s="12" customFormat="1" ht="22.9" customHeight="1">
      <c r="B154" s="133"/>
      <c r="D154" s="134" t="s">
        <v>77</v>
      </c>
      <c r="E154" s="144" t="s">
        <v>85</v>
      </c>
      <c r="F154" s="144" t="s">
        <v>185</v>
      </c>
      <c r="I154" s="136"/>
      <c r="J154" s="145">
        <f>BK154</f>
        <v>0</v>
      </c>
      <c r="L154" s="133"/>
      <c r="M154" s="138"/>
      <c r="N154" s="139"/>
      <c r="O154" s="139"/>
      <c r="P154" s="140">
        <f>SUM(P155:P168)</f>
        <v>0</v>
      </c>
      <c r="Q154" s="139"/>
      <c r="R154" s="140">
        <f>SUM(R155:R168)</f>
        <v>0</v>
      </c>
      <c r="S154" s="139"/>
      <c r="T154" s="141">
        <f>SUM(T155:T168)</f>
        <v>0</v>
      </c>
      <c r="AR154" s="134" t="s">
        <v>85</v>
      </c>
      <c r="AT154" s="142" t="s">
        <v>77</v>
      </c>
      <c r="AU154" s="142" t="s">
        <v>85</v>
      </c>
      <c r="AY154" s="134" t="s">
        <v>184</v>
      </c>
      <c r="BK154" s="143">
        <f>SUM(BK155:BK168)</f>
        <v>0</v>
      </c>
    </row>
    <row r="155" spans="1:65" s="2" customFormat="1" ht="24.2" customHeight="1">
      <c r="A155" s="29"/>
      <c r="B155" s="146"/>
      <c r="C155" s="147" t="s">
        <v>85</v>
      </c>
      <c r="D155" s="147" t="s">
        <v>186</v>
      </c>
      <c r="E155" s="148" t="s">
        <v>187</v>
      </c>
      <c r="F155" s="149" t="s">
        <v>188</v>
      </c>
      <c r="G155" s="150" t="s">
        <v>189</v>
      </c>
      <c r="H155" s="151">
        <v>56.88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190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190</v>
      </c>
      <c r="BM155" s="158" t="s">
        <v>191</v>
      </c>
    </row>
    <row r="156" spans="1:65" s="2" customFormat="1" ht="14.45" customHeight="1">
      <c r="A156" s="29"/>
      <c r="B156" s="146"/>
      <c r="C156" s="147" t="s">
        <v>90</v>
      </c>
      <c r="D156" s="147" t="s">
        <v>186</v>
      </c>
      <c r="E156" s="148" t="s">
        <v>192</v>
      </c>
      <c r="F156" s="149" t="s">
        <v>193</v>
      </c>
      <c r="G156" s="150" t="s">
        <v>189</v>
      </c>
      <c r="H156" s="151">
        <v>3.15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44</v>
      </c>
      <c r="O156" s="55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190</v>
      </c>
      <c r="AT156" s="158" t="s">
        <v>186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190</v>
      </c>
      <c r="BM156" s="158" t="s">
        <v>194</v>
      </c>
    </row>
    <row r="157" spans="1:65" s="2" customFormat="1" ht="24.2" customHeight="1">
      <c r="A157" s="29"/>
      <c r="B157" s="146"/>
      <c r="C157" s="147" t="s">
        <v>95</v>
      </c>
      <c r="D157" s="147" t="s">
        <v>186</v>
      </c>
      <c r="E157" s="148" t="s">
        <v>195</v>
      </c>
      <c r="F157" s="149" t="s">
        <v>196</v>
      </c>
      <c r="G157" s="150" t="s">
        <v>189</v>
      </c>
      <c r="H157" s="151">
        <v>3.15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190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190</v>
      </c>
      <c r="BM157" s="158" t="s">
        <v>197</v>
      </c>
    </row>
    <row r="158" spans="1:65" s="2" customFormat="1" ht="14.45" customHeight="1">
      <c r="A158" s="29"/>
      <c r="B158" s="146"/>
      <c r="C158" s="147" t="s">
        <v>190</v>
      </c>
      <c r="D158" s="147" t="s">
        <v>186</v>
      </c>
      <c r="E158" s="148" t="s">
        <v>198</v>
      </c>
      <c r="F158" s="149" t="s">
        <v>199</v>
      </c>
      <c r="G158" s="150" t="s">
        <v>189</v>
      </c>
      <c r="H158" s="151">
        <v>39.795000000000002</v>
      </c>
      <c r="I158" s="152"/>
      <c r="J158" s="151">
        <f>ROUND(I158*H158,3)</f>
        <v>0</v>
      </c>
      <c r="K158" s="153"/>
      <c r="L158" s="30"/>
      <c r="M158" s="154" t="s">
        <v>1</v>
      </c>
      <c r="N158" s="155" t="s">
        <v>44</v>
      </c>
      <c r="O158" s="55"/>
      <c r="P158" s="156">
        <f>O158*H158</f>
        <v>0</v>
      </c>
      <c r="Q158" s="156">
        <v>0</v>
      </c>
      <c r="R158" s="156">
        <f>Q158*H158</f>
        <v>0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190</v>
      </c>
      <c r="AT158" s="158" t="s">
        <v>186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190</v>
      </c>
      <c r="BM158" s="158" t="s">
        <v>200</v>
      </c>
    </row>
    <row r="159" spans="1:65" s="2" customFormat="1" ht="14.45" customHeight="1">
      <c r="A159" s="29"/>
      <c r="B159" s="146"/>
      <c r="C159" s="147" t="s">
        <v>201</v>
      </c>
      <c r="D159" s="147" t="s">
        <v>186</v>
      </c>
      <c r="E159" s="148" t="s">
        <v>202</v>
      </c>
      <c r="F159" s="149" t="s">
        <v>203</v>
      </c>
      <c r="G159" s="150" t="s">
        <v>189</v>
      </c>
      <c r="H159" s="151">
        <v>26.925000000000001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190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190</v>
      </c>
      <c r="BM159" s="158" t="s">
        <v>204</v>
      </c>
    </row>
    <row r="160" spans="1:65" s="2" customFormat="1" ht="37.9" customHeight="1">
      <c r="A160" s="29"/>
      <c r="B160" s="146"/>
      <c r="C160" s="147" t="s">
        <v>205</v>
      </c>
      <c r="D160" s="147" t="s">
        <v>186</v>
      </c>
      <c r="E160" s="148" t="s">
        <v>206</v>
      </c>
      <c r="F160" s="149" t="s">
        <v>207</v>
      </c>
      <c r="G160" s="150" t="s">
        <v>189</v>
      </c>
      <c r="H160" s="151">
        <v>26.925000000000001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44</v>
      </c>
      <c r="O160" s="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190</v>
      </c>
      <c r="AT160" s="158" t="s">
        <v>186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190</v>
      </c>
      <c r="BM160" s="158" t="s">
        <v>208</v>
      </c>
    </row>
    <row r="161" spans="1:65" s="2" customFormat="1" ht="37.9" customHeight="1">
      <c r="A161" s="29"/>
      <c r="B161" s="146"/>
      <c r="C161" s="147" t="s">
        <v>209</v>
      </c>
      <c r="D161" s="147" t="s">
        <v>186</v>
      </c>
      <c r="E161" s="148" t="s">
        <v>210</v>
      </c>
      <c r="F161" s="149" t="s">
        <v>211</v>
      </c>
      <c r="G161" s="150" t="s">
        <v>189</v>
      </c>
      <c r="H161" s="151">
        <v>39.795000000000002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190</v>
      </c>
      <c r="AT161" s="158" t="s">
        <v>186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190</v>
      </c>
      <c r="BM161" s="158" t="s">
        <v>212</v>
      </c>
    </row>
    <row r="162" spans="1:65" s="2" customFormat="1" ht="24.2" customHeight="1">
      <c r="A162" s="29"/>
      <c r="B162" s="146"/>
      <c r="C162" s="147" t="s">
        <v>213</v>
      </c>
      <c r="D162" s="147" t="s">
        <v>186</v>
      </c>
      <c r="E162" s="148" t="s">
        <v>214</v>
      </c>
      <c r="F162" s="149" t="s">
        <v>215</v>
      </c>
      <c r="G162" s="150" t="s">
        <v>189</v>
      </c>
      <c r="H162" s="151">
        <v>34.936</v>
      </c>
      <c r="I162" s="152"/>
      <c r="J162" s="151">
        <f>ROUND(I162*H162,3)</f>
        <v>0</v>
      </c>
      <c r="K162" s="153"/>
      <c r="L162" s="30"/>
      <c r="M162" s="154" t="s">
        <v>1</v>
      </c>
      <c r="N162" s="155" t="s">
        <v>44</v>
      </c>
      <c r="O162" s="55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190</v>
      </c>
      <c r="AT162" s="158" t="s">
        <v>186</v>
      </c>
      <c r="AU162" s="158" t="s">
        <v>90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190</v>
      </c>
      <c r="BM162" s="158" t="s">
        <v>216</v>
      </c>
    </row>
    <row r="163" spans="1:65" s="2" customFormat="1" ht="37.9" customHeight="1">
      <c r="A163" s="29"/>
      <c r="B163" s="146"/>
      <c r="C163" s="147" t="s">
        <v>217</v>
      </c>
      <c r="D163" s="147" t="s">
        <v>186</v>
      </c>
      <c r="E163" s="148" t="s">
        <v>218</v>
      </c>
      <c r="F163" s="149" t="s">
        <v>219</v>
      </c>
      <c r="G163" s="150" t="s">
        <v>189</v>
      </c>
      <c r="H163" s="151">
        <v>34.936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190</v>
      </c>
      <c r="AT163" s="158" t="s">
        <v>186</v>
      </c>
      <c r="AU163" s="158" t="s">
        <v>90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190</v>
      </c>
      <c r="BM163" s="158" t="s">
        <v>220</v>
      </c>
    </row>
    <row r="164" spans="1:65" s="2" customFormat="1" ht="37.9" customHeight="1">
      <c r="A164" s="29"/>
      <c r="B164" s="146"/>
      <c r="C164" s="147" t="s">
        <v>221</v>
      </c>
      <c r="D164" s="147" t="s">
        <v>186</v>
      </c>
      <c r="E164" s="148" t="s">
        <v>222</v>
      </c>
      <c r="F164" s="149" t="s">
        <v>223</v>
      </c>
      <c r="G164" s="150" t="s">
        <v>189</v>
      </c>
      <c r="H164" s="151">
        <v>34.936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44</v>
      </c>
      <c r="O164" s="55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190</v>
      </c>
      <c r="AT164" s="158" t="s">
        <v>186</v>
      </c>
      <c r="AU164" s="158" t="s">
        <v>90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190</v>
      </c>
      <c r="BM164" s="158" t="s">
        <v>224</v>
      </c>
    </row>
    <row r="165" spans="1:65" s="2" customFormat="1" ht="24.2" customHeight="1">
      <c r="A165" s="29"/>
      <c r="B165" s="146"/>
      <c r="C165" s="147" t="s">
        <v>225</v>
      </c>
      <c r="D165" s="147" t="s">
        <v>186</v>
      </c>
      <c r="E165" s="148" t="s">
        <v>226</v>
      </c>
      <c r="F165" s="149" t="s">
        <v>227</v>
      </c>
      <c r="G165" s="150" t="s">
        <v>189</v>
      </c>
      <c r="H165" s="151">
        <v>34.936</v>
      </c>
      <c r="I165" s="152"/>
      <c r="J165" s="151">
        <f>ROUND(I165*H165,3)</f>
        <v>0</v>
      </c>
      <c r="K165" s="153"/>
      <c r="L165" s="30"/>
      <c r="M165" s="154" t="s">
        <v>1</v>
      </c>
      <c r="N165" s="155" t="s">
        <v>44</v>
      </c>
      <c r="O165" s="55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190</v>
      </c>
      <c r="AT165" s="158" t="s">
        <v>186</v>
      </c>
      <c r="AU165" s="158" t="s">
        <v>90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190</v>
      </c>
      <c r="BM165" s="158" t="s">
        <v>228</v>
      </c>
    </row>
    <row r="166" spans="1:65" s="2" customFormat="1" ht="14.45" customHeight="1">
      <c r="A166" s="29"/>
      <c r="B166" s="146"/>
      <c r="C166" s="147" t="s">
        <v>229</v>
      </c>
      <c r="D166" s="147" t="s">
        <v>186</v>
      </c>
      <c r="E166" s="148" t="s">
        <v>230</v>
      </c>
      <c r="F166" s="149" t="s">
        <v>231</v>
      </c>
      <c r="G166" s="150" t="s">
        <v>189</v>
      </c>
      <c r="H166" s="151">
        <v>34.936</v>
      </c>
      <c r="I166" s="152"/>
      <c r="J166" s="151">
        <f>ROUND(I166*H166,3)</f>
        <v>0</v>
      </c>
      <c r="K166" s="153"/>
      <c r="L166" s="30"/>
      <c r="M166" s="154" t="s">
        <v>1</v>
      </c>
      <c r="N166" s="155" t="s">
        <v>44</v>
      </c>
      <c r="O166" s="55"/>
      <c r="P166" s="156">
        <f>O166*H166</f>
        <v>0</v>
      </c>
      <c r="Q166" s="156">
        <v>0</v>
      </c>
      <c r="R166" s="156">
        <f>Q166*H166</f>
        <v>0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190</v>
      </c>
      <c r="AT166" s="158" t="s">
        <v>186</v>
      </c>
      <c r="AU166" s="158" t="s">
        <v>90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190</v>
      </c>
      <c r="BM166" s="158" t="s">
        <v>232</v>
      </c>
    </row>
    <row r="167" spans="1:65" s="2" customFormat="1" ht="24.2" customHeight="1">
      <c r="A167" s="29"/>
      <c r="B167" s="146"/>
      <c r="C167" s="147" t="s">
        <v>233</v>
      </c>
      <c r="D167" s="147" t="s">
        <v>186</v>
      </c>
      <c r="E167" s="148" t="s">
        <v>234</v>
      </c>
      <c r="F167" s="149" t="s">
        <v>235</v>
      </c>
      <c r="G167" s="150" t="s">
        <v>236</v>
      </c>
      <c r="H167" s="151">
        <v>34.936</v>
      </c>
      <c r="I167" s="152"/>
      <c r="J167" s="151">
        <f>ROUND(I167*H167,3)</f>
        <v>0</v>
      </c>
      <c r="K167" s="153"/>
      <c r="L167" s="30"/>
      <c r="M167" s="154" t="s">
        <v>1</v>
      </c>
      <c r="N167" s="155" t="s">
        <v>44</v>
      </c>
      <c r="O167" s="55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190</v>
      </c>
      <c r="AT167" s="158" t="s">
        <v>186</v>
      </c>
      <c r="AU167" s="158" t="s">
        <v>90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190</v>
      </c>
      <c r="BM167" s="158" t="s">
        <v>237</v>
      </c>
    </row>
    <row r="168" spans="1:65" s="2" customFormat="1" ht="24.2" customHeight="1">
      <c r="A168" s="29"/>
      <c r="B168" s="146"/>
      <c r="C168" s="147" t="s">
        <v>238</v>
      </c>
      <c r="D168" s="147" t="s">
        <v>186</v>
      </c>
      <c r="E168" s="148" t="s">
        <v>239</v>
      </c>
      <c r="F168" s="149" t="s">
        <v>240</v>
      </c>
      <c r="G168" s="150" t="s">
        <v>241</v>
      </c>
      <c r="H168" s="151">
        <v>56.88</v>
      </c>
      <c r="I168" s="152"/>
      <c r="J168" s="151">
        <f>ROUND(I168*H168,3)</f>
        <v>0</v>
      </c>
      <c r="K168" s="153"/>
      <c r="L168" s="30"/>
      <c r="M168" s="154" t="s">
        <v>1</v>
      </c>
      <c r="N168" s="155" t="s">
        <v>44</v>
      </c>
      <c r="O168" s="55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190</v>
      </c>
      <c r="AT168" s="158" t="s">
        <v>186</v>
      </c>
      <c r="AU168" s="158" t="s">
        <v>90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190</v>
      </c>
      <c r="BM168" s="158" t="s">
        <v>242</v>
      </c>
    </row>
    <row r="169" spans="1:65" s="12" customFormat="1" ht="22.9" customHeight="1">
      <c r="B169" s="133"/>
      <c r="D169" s="134" t="s">
        <v>77</v>
      </c>
      <c r="E169" s="144" t="s">
        <v>90</v>
      </c>
      <c r="F169" s="144" t="s">
        <v>243</v>
      </c>
      <c r="I169" s="136"/>
      <c r="J169" s="145">
        <f>BK169</f>
        <v>0</v>
      </c>
      <c r="L169" s="133"/>
      <c r="M169" s="138"/>
      <c r="N169" s="139"/>
      <c r="O169" s="139"/>
      <c r="P169" s="140">
        <f>SUM(P170:P185)</f>
        <v>0</v>
      </c>
      <c r="Q169" s="139"/>
      <c r="R169" s="140">
        <f>SUM(R170:R185)</f>
        <v>352.88943835999993</v>
      </c>
      <c r="S169" s="139"/>
      <c r="T169" s="141">
        <f>SUM(T170:T185)</f>
        <v>0</v>
      </c>
      <c r="AR169" s="134" t="s">
        <v>85</v>
      </c>
      <c r="AT169" s="142" t="s">
        <v>77</v>
      </c>
      <c r="AU169" s="142" t="s">
        <v>85</v>
      </c>
      <c r="AY169" s="134" t="s">
        <v>184</v>
      </c>
      <c r="BK169" s="143">
        <f>SUM(BK170:BK185)</f>
        <v>0</v>
      </c>
    </row>
    <row r="170" spans="1:65" s="2" customFormat="1" ht="24.2" customHeight="1">
      <c r="A170" s="29"/>
      <c r="B170" s="146"/>
      <c r="C170" s="147" t="s">
        <v>244</v>
      </c>
      <c r="D170" s="147" t="s">
        <v>186</v>
      </c>
      <c r="E170" s="148" t="s">
        <v>245</v>
      </c>
      <c r="F170" s="149" t="s">
        <v>246</v>
      </c>
      <c r="G170" s="150" t="s">
        <v>189</v>
      </c>
      <c r="H170" s="151">
        <v>21</v>
      </c>
      <c r="I170" s="152"/>
      <c r="J170" s="151">
        <f>ROUND(I170*H170,3)</f>
        <v>0</v>
      </c>
      <c r="K170" s="153"/>
      <c r="L170" s="30"/>
      <c r="M170" s="154" t="s">
        <v>1</v>
      </c>
      <c r="N170" s="155" t="s">
        <v>44</v>
      </c>
      <c r="O170" s="55"/>
      <c r="P170" s="156">
        <f>O170*H170</f>
        <v>0</v>
      </c>
      <c r="Q170" s="156">
        <v>2.0699999999999998</v>
      </c>
      <c r="R170" s="156">
        <f>Q170*H170</f>
        <v>43.47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190</v>
      </c>
      <c r="AT170" s="158" t="s">
        <v>186</v>
      </c>
      <c r="AU170" s="158" t="s">
        <v>90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190</v>
      </c>
      <c r="BM170" s="158" t="s">
        <v>247</v>
      </c>
    </row>
    <row r="171" spans="1:65" s="2" customFormat="1" ht="24.2" customHeight="1">
      <c r="A171" s="29"/>
      <c r="B171" s="146"/>
      <c r="C171" s="147" t="s">
        <v>248</v>
      </c>
      <c r="D171" s="147" t="s">
        <v>186</v>
      </c>
      <c r="E171" s="148" t="s">
        <v>249</v>
      </c>
      <c r="F171" s="149" t="s">
        <v>250</v>
      </c>
      <c r="G171" s="150" t="s">
        <v>189</v>
      </c>
      <c r="H171" s="151">
        <v>47.7</v>
      </c>
      <c r="I171" s="152"/>
      <c r="J171" s="151">
        <f>ROUND(I171*H171,3)</f>
        <v>0</v>
      </c>
      <c r="K171" s="153"/>
      <c r="L171" s="30"/>
      <c r="M171" s="154" t="s">
        <v>1</v>
      </c>
      <c r="N171" s="155" t="s">
        <v>44</v>
      </c>
      <c r="O171" s="55"/>
      <c r="P171" s="156">
        <f>O171*H171</f>
        <v>0</v>
      </c>
      <c r="Q171" s="156">
        <v>2.2151299999999998</v>
      </c>
      <c r="R171" s="156">
        <f>Q171*H171</f>
        <v>105.66170099999999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190</v>
      </c>
      <c r="AT171" s="158" t="s">
        <v>186</v>
      </c>
      <c r="AU171" s="158" t="s">
        <v>90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190</v>
      </c>
      <c r="BM171" s="158" t="s">
        <v>251</v>
      </c>
    </row>
    <row r="172" spans="1:65" s="2" customFormat="1" ht="24.2" customHeight="1">
      <c r="A172" s="29"/>
      <c r="B172" s="146"/>
      <c r="C172" s="147" t="s">
        <v>252</v>
      </c>
      <c r="D172" s="147" t="s">
        <v>186</v>
      </c>
      <c r="E172" s="148" t="s">
        <v>253</v>
      </c>
      <c r="F172" s="149" t="s">
        <v>254</v>
      </c>
      <c r="G172" s="150" t="s">
        <v>241</v>
      </c>
      <c r="H172" s="151">
        <v>21.15</v>
      </c>
      <c r="I172" s="152"/>
      <c r="J172" s="151">
        <f>ROUND(I172*H172,3)</f>
        <v>0</v>
      </c>
      <c r="K172" s="153"/>
      <c r="L172" s="30"/>
      <c r="M172" s="154" t="s">
        <v>1</v>
      </c>
      <c r="N172" s="155" t="s">
        <v>44</v>
      </c>
      <c r="O172" s="55"/>
      <c r="P172" s="156">
        <f>O172*H172</f>
        <v>0</v>
      </c>
      <c r="Q172" s="156">
        <v>4.0699999999999998E-3</v>
      </c>
      <c r="R172" s="156">
        <f>Q172*H172</f>
        <v>8.608049999999999E-2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190</v>
      </c>
      <c r="AT172" s="158" t="s">
        <v>186</v>
      </c>
      <c r="AU172" s="158" t="s">
        <v>90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190</v>
      </c>
      <c r="BM172" s="158" t="s">
        <v>255</v>
      </c>
    </row>
    <row r="173" spans="1:65" s="2" customFormat="1" ht="24.2" customHeight="1">
      <c r="A173" s="29"/>
      <c r="B173" s="146"/>
      <c r="C173" s="147" t="s">
        <v>256</v>
      </c>
      <c r="D173" s="147" t="s">
        <v>186</v>
      </c>
      <c r="E173" s="148" t="s">
        <v>257</v>
      </c>
      <c r="F173" s="149" t="s">
        <v>258</v>
      </c>
      <c r="G173" s="150" t="s">
        <v>241</v>
      </c>
      <c r="H173" s="151">
        <v>21.15</v>
      </c>
      <c r="I173" s="152"/>
      <c r="J173" s="151">
        <f>ROUND(I173*H173,3)</f>
        <v>0</v>
      </c>
      <c r="K173" s="153"/>
      <c r="L173" s="30"/>
      <c r="M173" s="154" t="s">
        <v>1</v>
      </c>
      <c r="N173" s="155" t="s">
        <v>44</v>
      </c>
      <c r="O173" s="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190</v>
      </c>
      <c r="AT173" s="158" t="s">
        <v>186</v>
      </c>
      <c r="AU173" s="158" t="s">
        <v>90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190</v>
      </c>
      <c r="BM173" s="158" t="s">
        <v>259</v>
      </c>
    </row>
    <row r="174" spans="1:65" s="2" customFormat="1" ht="24.2" customHeight="1">
      <c r="A174" s="29"/>
      <c r="B174" s="146"/>
      <c r="C174" s="147" t="s">
        <v>260</v>
      </c>
      <c r="D174" s="147" t="s">
        <v>186</v>
      </c>
      <c r="E174" s="148" t="s">
        <v>261</v>
      </c>
      <c r="F174" s="149" t="s">
        <v>262</v>
      </c>
      <c r="G174" s="150" t="s">
        <v>241</v>
      </c>
      <c r="H174" s="151">
        <v>318</v>
      </c>
      <c r="I174" s="152"/>
      <c r="J174" s="151">
        <f>ROUND(I174*H174,3)</f>
        <v>0</v>
      </c>
      <c r="K174" s="153"/>
      <c r="L174" s="30"/>
      <c r="M174" s="154" t="s">
        <v>1</v>
      </c>
      <c r="N174" s="155" t="s">
        <v>44</v>
      </c>
      <c r="O174" s="55"/>
      <c r="P174" s="156">
        <f>O174*H174</f>
        <v>0</v>
      </c>
      <c r="Q174" s="156">
        <v>3.5200000000000001E-3</v>
      </c>
      <c r="R174" s="156">
        <f>Q174*H174</f>
        <v>1.1193600000000001</v>
      </c>
      <c r="S174" s="156">
        <v>0</v>
      </c>
      <c r="T174" s="157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190</v>
      </c>
      <c r="AT174" s="158" t="s">
        <v>186</v>
      </c>
      <c r="AU174" s="158" t="s">
        <v>90</v>
      </c>
      <c r="AY174" s="14" t="s">
        <v>184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4" t="s">
        <v>90</v>
      </c>
      <c r="BK174" s="160">
        <f>ROUND(I174*H174,3)</f>
        <v>0</v>
      </c>
      <c r="BL174" s="14" t="s">
        <v>190</v>
      </c>
      <c r="BM174" s="158" t="s">
        <v>263</v>
      </c>
    </row>
    <row r="175" spans="1:65" s="2" customFormat="1" ht="24.2" customHeight="1">
      <c r="A175" s="29"/>
      <c r="B175" s="146"/>
      <c r="C175" s="147" t="s">
        <v>7</v>
      </c>
      <c r="D175" s="147" t="s">
        <v>186</v>
      </c>
      <c r="E175" s="148" t="s">
        <v>264</v>
      </c>
      <c r="F175" s="149" t="s">
        <v>265</v>
      </c>
      <c r="G175" s="150" t="s">
        <v>189</v>
      </c>
      <c r="H175" s="151">
        <v>2.75</v>
      </c>
      <c r="I175" s="152"/>
      <c r="J175" s="151">
        <f>ROUND(I175*H175,3)</f>
        <v>0</v>
      </c>
      <c r="K175" s="153"/>
      <c r="L175" s="30"/>
      <c r="M175" s="154" t="s">
        <v>1</v>
      </c>
      <c r="N175" s="155" t="s">
        <v>44</v>
      </c>
      <c r="O175" s="55"/>
      <c r="P175" s="156">
        <f>O175*H175</f>
        <v>0</v>
      </c>
      <c r="Q175" s="156">
        <v>2.1286399999999999</v>
      </c>
      <c r="R175" s="156">
        <f>Q175*H175</f>
        <v>5.8537599999999994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190</v>
      </c>
      <c r="AT175" s="158" t="s">
        <v>186</v>
      </c>
      <c r="AU175" s="158" t="s">
        <v>90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190</v>
      </c>
      <c r="BM175" s="158" t="s">
        <v>266</v>
      </c>
    </row>
    <row r="176" spans="1:65" s="2" customFormat="1" ht="24.2" customHeight="1">
      <c r="A176" s="29"/>
      <c r="B176" s="146"/>
      <c r="C176" s="147" t="s">
        <v>267</v>
      </c>
      <c r="D176" s="147" t="s">
        <v>186</v>
      </c>
      <c r="E176" s="148" t="s">
        <v>268</v>
      </c>
      <c r="F176" s="149" t="s">
        <v>269</v>
      </c>
      <c r="G176" s="150" t="s">
        <v>189</v>
      </c>
      <c r="H176" s="151">
        <v>6.09</v>
      </c>
      <c r="I176" s="152"/>
      <c r="J176" s="151">
        <f>ROUND(I176*H176,3)</f>
        <v>0</v>
      </c>
      <c r="K176" s="153"/>
      <c r="L176" s="30"/>
      <c r="M176" s="154" t="s">
        <v>1</v>
      </c>
      <c r="N176" s="155" t="s">
        <v>44</v>
      </c>
      <c r="O176" s="55"/>
      <c r="P176" s="156">
        <f>O176*H176</f>
        <v>0</v>
      </c>
      <c r="Q176" s="156">
        <v>2.1170900000000001</v>
      </c>
      <c r="R176" s="156">
        <f>Q176*H176</f>
        <v>12.8930781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190</v>
      </c>
      <c r="AT176" s="158" t="s">
        <v>186</v>
      </c>
      <c r="AU176" s="158" t="s">
        <v>90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190</v>
      </c>
      <c r="BM176" s="158" t="s">
        <v>270</v>
      </c>
    </row>
    <row r="177" spans="1:65" s="2" customFormat="1" ht="24.2" customHeight="1">
      <c r="A177" s="29"/>
      <c r="B177" s="146"/>
      <c r="C177" s="147" t="s">
        <v>271</v>
      </c>
      <c r="D177" s="147" t="s">
        <v>186</v>
      </c>
      <c r="E177" s="148" t="s">
        <v>272</v>
      </c>
      <c r="F177" s="149" t="s">
        <v>273</v>
      </c>
      <c r="G177" s="150" t="s">
        <v>189</v>
      </c>
      <c r="H177" s="151">
        <v>4</v>
      </c>
      <c r="I177" s="152"/>
      <c r="J177" s="151">
        <f>ROUND(I177*H177,3)</f>
        <v>0</v>
      </c>
      <c r="K177" s="153"/>
      <c r="L177" s="30"/>
      <c r="M177" s="154" t="s">
        <v>1</v>
      </c>
      <c r="N177" s="155" t="s">
        <v>44</v>
      </c>
      <c r="O177" s="55"/>
      <c r="P177" s="156">
        <f>O177*H177</f>
        <v>0</v>
      </c>
      <c r="Q177" s="156">
        <v>2.1544500000000002</v>
      </c>
      <c r="R177" s="156">
        <f>Q177*H177</f>
        <v>8.6178000000000008</v>
      </c>
      <c r="S177" s="156">
        <v>0</v>
      </c>
      <c r="T177" s="157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190</v>
      </c>
      <c r="AT177" s="158" t="s">
        <v>186</v>
      </c>
      <c r="AU177" s="158" t="s">
        <v>90</v>
      </c>
      <c r="AY177" s="14" t="s">
        <v>184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4" t="s">
        <v>90</v>
      </c>
      <c r="BK177" s="160">
        <f>ROUND(I177*H177,3)</f>
        <v>0</v>
      </c>
      <c r="BL177" s="14" t="s">
        <v>190</v>
      </c>
      <c r="BM177" s="158" t="s">
        <v>274</v>
      </c>
    </row>
    <row r="178" spans="1:65" s="2" customFormat="1" ht="24.2" customHeight="1">
      <c r="A178" s="29"/>
      <c r="B178" s="146"/>
      <c r="C178" s="147" t="s">
        <v>275</v>
      </c>
      <c r="D178" s="147" t="s">
        <v>186</v>
      </c>
      <c r="E178" s="148" t="s">
        <v>276</v>
      </c>
      <c r="F178" s="149" t="s">
        <v>277</v>
      </c>
      <c r="G178" s="150" t="s">
        <v>189</v>
      </c>
      <c r="H178" s="151">
        <v>69.87</v>
      </c>
      <c r="I178" s="152"/>
      <c r="J178" s="151">
        <f>ROUND(I178*H178,3)</f>
        <v>0</v>
      </c>
      <c r="K178" s="153"/>
      <c r="L178" s="30"/>
      <c r="M178" s="154" t="s">
        <v>1</v>
      </c>
      <c r="N178" s="155" t="s">
        <v>44</v>
      </c>
      <c r="O178" s="55"/>
      <c r="P178" s="156">
        <f>O178*H178</f>
        <v>0</v>
      </c>
      <c r="Q178" s="156">
        <v>2.2151299999999998</v>
      </c>
      <c r="R178" s="156">
        <f>Q178*H178</f>
        <v>154.77113309999999</v>
      </c>
      <c r="S178" s="156">
        <v>0</v>
      </c>
      <c r="T178" s="157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190</v>
      </c>
      <c r="AT178" s="158" t="s">
        <v>186</v>
      </c>
      <c r="AU178" s="158" t="s">
        <v>90</v>
      </c>
      <c r="AY178" s="14" t="s">
        <v>184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4" t="s">
        <v>90</v>
      </c>
      <c r="BK178" s="160">
        <f>ROUND(I178*H178,3)</f>
        <v>0</v>
      </c>
      <c r="BL178" s="14" t="s">
        <v>190</v>
      </c>
      <c r="BM178" s="158" t="s">
        <v>278</v>
      </c>
    </row>
    <row r="179" spans="1:65" s="2" customFormat="1" ht="14.45" customHeight="1">
      <c r="A179" s="29"/>
      <c r="B179" s="146"/>
      <c r="C179" s="147" t="s">
        <v>279</v>
      </c>
      <c r="D179" s="147" t="s">
        <v>186</v>
      </c>
      <c r="E179" s="148" t="s">
        <v>280</v>
      </c>
      <c r="F179" s="149" t="s">
        <v>281</v>
      </c>
      <c r="G179" s="150" t="s">
        <v>241</v>
      </c>
      <c r="H179" s="151">
        <v>182.375</v>
      </c>
      <c r="I179" s="152"/>
      <c r="J179" s="151">
        <f>ROUND(I179*H179,3)</f>
        <v>0</v>
      </c>
      <c r="K179" s="153"/>
      <c r="L179" s="30"/>
      <c r="M179" s="154" t="s">
        <v>1</v>
      </c>
      <c r="N179" s="155" t="s">
        <v>44</v>
      </c>
      <c r="O179" s="55"/>
      <c r="P179" s="156">
        <f>O179*H179</f>
        <v>0</v>
      </c>
      <c r="Q179" s="156">
        <v>4.0699999999999998E-3</v>
      </c>
      <c r="R179" s="156">
        <f>Q179*H179</f>
        <v>0.74226625000000002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190</v>
      </c>
      <c r="AT179" s="158" t="s">
        <v>186</v>
      </c>
      <c r="AU179" s="158" t="s">
        <v>90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190</v>
      </c>
      <c r="BM179" s="158" t="s">
        <v>282</v>
      </c>
    </row>
    <row r="180" spans="1:65" s="2" customFormat="1" ht="24.2" customHeight="1">
      <c r="A180" s="29"/>
      <c r="B180" s="146"/>
      <c r="C180" s="147" t="s">
        <v>283</v>
      </c>
      <c r="D180" s="147" t="s">
        <v>186</v>
      </c>
      <c r="E180" s="148" t="s">
        <v>284</v>
      </c>
      <c r="F180" s="149" t="s">
        <v>285</v>
      </c>
      <c r="G180" s="150" t="s">
        <v>241</v>
      </c>
      <c r="H180" s="151">
        <v>182.375</v>
      </c>
      <c r="I180" s="152"/>
      <c r="J180" s="151">
        <f>ROUND(I180*H180,3)</f>
        <v>0</v>
      </c>
      <c r="K180" s="153"/>
      <c r="L180" s="30"/>
      <c r="M180" s="154" t="s">
        <v>1</v>
      </c>
      <c r="N180" s="155" t="s">
        <v>44</v>
      </c>
      <c r="O180" s="55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190</v>
      </c>
      <c r="AT180" s="158" t="s">
        <v>186</v>
      </c>
      <c r="AU180" s="158" t="s">
        <v>90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190</v>
      </c>
      <c r="BM180" s="158" t="s">
        <v>286</v>
      </c>
    </row>
    <row r="181" spans="1:65" s="2" customFormat="1" ht="14.45" customHeight="1">
      <c r="A181" s="29"/>
      <c r="B181" s="146"/>
      <c r="C181" s="147" t="s">
        <v>287</v>
      </c>
      <c r="D181" s="147" t="s">
        <v>186</v>
      </c>
      <c r="E181" s="148" t="s">
        <v>288</v>
      </c>
      <c r="F181" s="149" t="s">
        <v>289</v>
      </c>
      <c r="G181" s="150" t="s">
        <v>236</v>
      </c>
      <c r="H181" s="151">
        <v>2.0960000000000001</v>
      </c>
      <c r="I181" s="152"/>
      <c r="J181" s="151">
        <f>ROUND(I181*H181,3)</f>
        <v>0</v>
      </c>
      <c r="K181" s="153"/>
      <c r="L181" s="30"/>
      <c r="M181" s="154" t="s">
        <v>1</v>
      </c>
      <c r="N181" s="155" t="s">
        <v>44</v>
      </c>
      <c r="O181" s="55"/>
      <c r="P181" s="156">
        <f>O181*H181</f>
        <v>0</v>
      </c>
      <c r="Q181" s="156">
        <v>1.01895</v>
      </c>
      <c r="R181" s="156">
        <f>Q181*H181</f>
        <v>2.1357192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190</v>
      </c>
      <c r="AT181" s="158" t="s">
        <v>186</v>
      </c>
      <c r="AU181" s="158" t="s">
        <v>90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190</v>
      </c>
      <c r="BM181" s="158" t="s">
        <v>290</v>
      </c>
    </row>
    <row r="182" spans="1:65" s="2" customFormat="1" ht="24.2" customHeight="1">
      <c r="A182" s="29"/>
      <c r="B182" s="146"/>
      <c r="C182" s="147" t="s">
        <v>291</v>
      </c>
      <c r="D182" s="147" t="s">
        <v>186</v>
      </c>
      <c r="E182" s="148" t="s">
        <v>292</v>
      </c>
      <c r="F182" s="149" t="s">
        <v>293</v>
      </c>
      <c r="G182" s="150" t="s">
        <v>236</v>
      </c>
      <c r="H182" s="151">
        <v>0.38600000000000001</v>
      </c>
      <c r="I182" s="152"/>
      <c r="J182" s="151">
        <f>ROUND(I182*H182,3)</f>
        <v>0</v>
      </c>
      <c r="K182" s="153"/>
      <c r="L182" s="30"/>
      <c r="M182" s="154" t="s">
        <v>1</v>
      </c>
      <c r="N182" s="155" t="s">
        <v>44</v>
      </c>
      <c r="O182" s="55"/>
      <c r="P182" s="156">
        <f>O182*H182</f>
        <v>0</v>
      </c>
      <c r="Q182" s="156">
        <v>1.002</v>
      </c>
      <c r="R182" s="156">
        <f>Q182*H182</f>
        <v>0.386772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190</v>
      </c>
      <c r="AT182" s="158" t="s">
        <v>186</v>
      </c>
      <c r="AU182" s="158" t="s">
        <v>90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190</v>
      </c>
      <c r="BM182" s="158" t="s">
        <v>294</v>
      </c>
    </row>
    <row r="183" spans="1:65" s="2" customFormat="1" ht="24.2" customHeight="1">
      <c r="A183" s="29"/>
      <c r="B183" s="146"/>
      <c r="C183" s="147" t="s">
        <v>295</v>
      </c>
      <c r="D183" s="147" t="s">
        <v>186</v>
      </c>
      <c r="E183" s="148" t="s">
        <v>296</v>
      </c>
      <c r="F183" s="149" t="s">
        <v>297</v>
      </c>
      <c r="G183" s="150" t="s">
        <v>236</v>
      </c>
      <c r="H183" s="151">
        <v>1.175</v>
      </c>
      <c r="I183" s="152"/>
      <c r="J183" s="151">
        <f>ROUND(I183*H183,3)</f>
        <v>0</v>
      </c>
      <c r="K183" s="153"/>
      <c r="L183" s="30"/>
      <c r="M183" s="154" t="s">
        <v>1</v>
      </c>
      <c r="N183" s="155" t="s">
        <v>44</v>
      </c>
      <c r="O183" s="55"/>
      <c r="P183" s="156">
        <f>O183*H183</f>
        <v>0</v>
      </c>
      <c r="Q183" s="156">
        <v>1.01898</v>
      </c>
      <c r="R183" s="156">
        <f>Q183*H183</f>
        <v>1.1973015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190</v>
      </c>
      <c r="AT183" s="158" t="s">
        <v>186</v>
      </c>
      <c r="AU183" s="158" t="s">
        <v>90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190</v>
      </c>
      <c r="BM183" s="158" t="s">
        <v>298</v>
      </c>
    </row>
    <row r="184" spans="1:65" s="2" customFormat="1" ht="24.2" customHeight="1">
      <c r="A184" s="29"/>
      <c r="B184" s="146"/>
      <c r="C184" s="147" t="s">
        <v>299</v>
      </c>
      <c r="D184" s="147" t="s">
        <v>186</v>
      </c>
      <c r="E184" s="148" t="s">
        <v>300</v>
      </c>
      <c r="F184" s="149" t="s">
        <v>301</v>
      </c>
      <c r="G184" s="150" t="s">
        <v>189</v>
      </c>
      <c r="H184" s="151">
        <v>7.1269999999999998</v>
      </c>
      <c r="I184" s="152"/>
      <c r="J184" s="151">
        <f>ROUND(I184*H184,3)</f>
        <v>0</v>
      </c>
      <c r="K184" s="153"/>
      <c r="L184" s="30"/>
      <c r="M184" s="154" t="s">
        <v>1</v>
      </c>
      <c r="N184" s="155" t="s">
        <v>44</v>
      </c>
      <c r="O184" s="55"/>
      <c r="P184" s="156">
        <f>O184*H184</f>
        <v>0</v>
      </c>
      <c r="Q184" s="156">
        <v>2.2151299999999998</v>
      </c>
      <c r="R184" s="156">
        <f>Q184*H184</f>
        <v>15.787231509999998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190</v>
      </c>
      <c r="AT184" s="158" t="s">
        <v>186</v>
      </c>
      <c r="AU184" s="158" t="s">
        <v>90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190</v>
      </c>
      <c r="BM184" s="158" t="s">
        <v>302</v>
      </c>
    </row>
    <row r="185" spans="1:65" s="2" customFormat="1" ht="24.2" customHeight="1">
      <c r="A185" s="29"/>
      <c r="B185" s="146"/>
      <c r="C185" s="147" t="s">
        <v>303</v>
      </c>
      <c r="D185" s="147" t="s">
        <v>186</v>
      </c>
      <c r="E185" s="148" t="s">
        <v>304</v>
      </c>
      <c r="F185" s="149" t="s">
        <v>305</v>
      </c>
      <c r="G185" s="150" t="s">
        <v>241</v>
      </c>
      <c r="H185" s="151">
        <v>47.51</v>
      </c>
      <c r="I185" s="152"/>
      <c r="J185" s="151">
        <f>ROUND(I185*H185,3)</f>
        <v>0</v>
      </c>
      <c r="K185" s="153"/>
      <c r="L185" s="30"/>
      <c r="M185" s="154" t="s">
        <v>1</v>
      </c>
      <c r="N185" s="155" t="s">
        <v>44</v>
      </c>
      <c r="O185" s="55"/>
      <c r="P185" s="156">
        <f>O185*H185</f>
        <v>0</v>
      </c>
      <c r="Q185" s="156">
        <v>3.5200000000000001E-3</v>
      </c>
      <c r="R185" s="156">
        <f>Q185*H185</f>
        <v>0.1672352</v>
      </c>
      <c r="S185" s="156">
        <v>0</v>
      </c>
      <c r="T185" s="157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190</v>
      </c>
      <c r="AT185" s="158" t="s">
        <v>186</v>
      </c>
      <c r="AU185" s="158" t="s">
        <v>90</v>
      </c>
      <c r="AY185" s="14" t="s">
        <v>184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4" t="s">
        <v>90</v>
      </c>
      <c r="BK185" s="160">
        <f>ROUND(I185*H185,3)</f>
        <v>0</v>
      </c>
      <c r="BL185" s="14" t="s">
        <v>190</v>
      </c>
      <c r="BM185" s="158" t="s">
        <v>306</v>
      </c>
    </row>
    <row r="186" spans="1:65" s="12" customFormat="1" ht="22.9" customHeight="1">
      <c r="B186" s="133"/>
      <c r="D186" s="134" t="s">
        <v>77</v>
      </c>
      <c r="E186" s="144" t="s">
        <v>95</v>
      </c>
      <c r="F186" s="144" t="s">
        <v>307</v>
      </c>
      <c r="I186" s="136"/>
      <c r="J186" s="145">
        <f>BK186</f>
        <v>0</v>
      </c>
      <c r="L186" s="133"/>
      <c r="M186" s="138"/>
      <c r="N186" s="139"/>
      <c r="O186" s="139"/>
      <c r="P186" s="140">
        <f>SUM(P187:P202)</f>
        <v>0</v>
      </c>
      <c r="Q186" s="139"/>
      <c r="R186" s="140">
        <f>SUM(R187:R202)</f>
        <v>152.69658575</v>
      </c>
      <c r="S186" s="139"/>
      <c r="T186" s="141">
        <f>SUM(T187:T202)</f>
        <v>0</v>
      </c>
      <c r="AR186" s="134" t="s">
        <v>85</v>
      </c>
      <c r="AT186" s="142" t="s">
        <v>77</v>
      </c>
      <c r="AU186" s="142" t="s">
        <v>85</v>
      </c>
      <c r="AY186" s="134" t="s">
        <v>184</v>
      </c>
      <c r="BK186" s="143">
        <f>SUM(BK187:BK202)</f>
        <v>0</v>
      </c>
    </row>
    <row r="187" spans="1:65" s="2" customFormat="1" ht="24.2" customHeight="1">
      <c r="A187" s="29"/>
      <c r="B187" s="146"/>
      <c r="C187" s="147" t="s">
        <v>308</v>
      </c>
      <c r="D187" s="147" t="s">
        <v>186</v>
      </c>
      <c r="E187" s="148" t="s">
        <v>309</v>
      </c>
      <c r="F187" s="149" t="s">
        <v>310</v>
      </c>
      <c r="G187" s="150" t="s">
        <v>189</v>
      </c>
      <c r="H187" s="151">
        <v>2.492</v>
      </c>
      <c r="I187" s="152"/>
      <c r="J187" s="151">
        <f>ROUND(I187*H187,3)</f>
        <v>0</v>
      </c>
      <c r="K187" s="153"/>
      <c r="L187" s="30"/>
      <c r="M187" s="154" t="s">
        <v>1</v>
      </c>
      <c r="N187" s="155" t="s">
        <v>44</v>
      </c>
      <c r="O187" s="55"/>
      <c r="P187" s="156">
        <f>O187*H187</f>
        <v>0</v>
      </c>
      <c r="Q187" s="156">
        <v>1.69598</v>
      </c>
      <c r="R187" s="156">
        <f>Q187*H187</f>
        <v>4.22638216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190</v>
      </c>
      <c r="AT187" s="158" t="s">
        <v>186</v>
      </c>
      <c r="AU187" s="158" t="s">
        <v>90</v>
      </c>
      <c r="AY187" s="14" t="s">
        <v>184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90</v>
      </c>
      <c r="BK187" s="160">
        <f>ROUND(I187*H187,3)</f>
        <v>0</v>
      </c>
      <c r="BL187" s="14" t="s">
        <v>190</v>
      </c>
      <c r="BM187" s="158" t="s">
        <v>311</v>
      </c>
    </row>
    <row r="188" spans="1:65" s="2" customFormat="1" ht="37.9" customHeight="1">
      <c r="A188" s="29"/>
      <c r="B188" s="146"/>
      <c r="C188" s="147" t="s">
        <v>312</v>
      </c>
      <c r="D188" s="147" t="s">
        <v>186</v>
      </c>
      <c r="E188" s="148" t="s">
        <v>313</v>
      </c>
      <c r="F188" s="149" t="s">
        <v>314</v>
      </c>
      <c r="G188" s="150" t="s">
        <v>189</v>
      </c>
      <c r="H188" s="151">
        <v>29.268000000000001</v>
      </c>
      <c r="I188" s="152"/>
      <c r="J188" s="151">
        <f>ROUND(I188*H188,3)</f>
        <v>0</v>
      </c>
      <c r="K188" s="153"/>
      <c r="L188" s="30"/>
      <c r="M188" s="154" t="s">
        <v>1</v>
      </c>
      <c r="N188" s="155" t="s">
        <v>44</v>
      </c>
      <c r="O188" s="55"/>
      <c r="P188" s="156">
        <f>O188*H188</f>
        <v>0</v>
      </c>
      <c r="Q188" s="156">
        <v>0.83986000000000005</v>
      </c>
      <c r="R188" s="156">
        <f>Q188*H188</f>
        <v>24.581022480000001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190</v>
      </c>
      <c r="AT188" s="158" t="s">
        <v>186</v>
      </c>
      <c r="AU188" s="158" t="s">
        <v>90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190</v>
      </c>
      <c r="BM188" s="158" t="s">
        <v>315</v>
      </c>
    </row>
    <row r="189" spans="1:65" s="2" customFormat="1" ht="37.9" customHeight="1">
      <c r="A189" s="29"/>
      <c r="B189" s="146"/>
      <c r="C189" s="147" t="s">
        <v>316</v>
      </c>
      <c r="D189" s="147" t="s">
        <v>186</v>
      </c>
      <c r="E189" s="148" t="s">
        <v>317</v>
      </c>
      <c r="F189" s="149" t="s">
        <v>318</v>
      </c>
      <c r="G189" s="150" t="s">
        <v>189</v>
      </c>
      <c r="H189" s="151">
        <v>0.50800000000000001</v>
      </c>
      <c r="I189" s="152"/>
      <c r="J189" s="151">
        <f>ROUND(I189*H189,3)</f>
        <v>0</v>
      </c>
      <c r="K189" s="153"/>
      <c r="L189" s="30"/>
      <c r="M189" s="154" t="s">
        <v>1</v>
      </c>
      <c r="N189" s="155" t="s">
        <v>44</v>
      </c>
      <c r="O189" s="55"/>
      <c r="P189" s="156">
        <f>O189*H189</f>
        <v>0</v>
      </c>
      <c r="Q189" s="156">
        <v>0.80698000000000003</v>
      </c>
      <c r="R189" s="156">
        <f>Q189*H189</f>
        <v>0.40994584000000001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190</v>
      </c>
      <c r="AT189" s="158" t="s">
        <v>186</v>
      </c>
      <c r="AU189" s="158" t="s">
        <v>90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190</v>
      </c>
      <c r="BM189" s="158" t="s">
        <v>319</v>
      </c>
    </row>
    <row r="190" spans="1:65" s="2" customFormat="1" ht="37.9" customHeight="1">
      <c r="A190" s="29"/>
      <c r="B190" s="146"/>
      <c r="C190" s="147" t="s">
        <v>320</v>
      </c>
      <c r="D190" s="147" t="s">
        <v>186</v>
      </c>
      <c r="E190" s="148" t="s">
        <v>321</v>
      </c>
      <c r="F190" s="149" t="s">
        <v>322</v>
      </c>
      <c r="G190" s="150" t="s">
        <v>189</v>
      </c>
      <c r="H190" s="151">
        <v>48.79</v>
      </c>
      <c r="I190" s="152"/>
      <c r="J190" s="151">
        <f>ROUND(I190*H190,3)</f>
        <v>0</v>
      </c>
      <c r="K190" s="153"/>
      <c r="L190" s="30"/>
      <c r="M190" s="154" t="s">
        <v>1</v>
      </c>
      <c r="N190" s="155" t="s">
        <v>44</v>
      </c>
      <c r="O190" s="55"/>
      <c r="P190" s="156">
        <f>O190*H190</f>
        <v>0</v>
      </c>
      <c r="Q190" s="156">
        <v>0.66080000000000005</v>
      </c>
      <c r="R190" s="156">
        <f>Q190*H190</f>
        <v>32.240432000000006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190</v>
      </c>
      <c r="AT190" s="158" t="s">
        <v>186</v>
      </c>
      <c r="AU190" s="158" t="s">
        <v>90</v>
      </c>
      <c r="AY190" s="14" t="s">
        <v>184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90</v>
      </c>
      <c r="BK190" s="160">
        <f>ROUND(I190*H190,3)</f>
        <v>0</v>
      </c>
      <c r="BL190" s="14" t="s">
        <v>190</v>
      </c>
      <c r="BM190" s="158" t="s">
        <v>323</v>
      </c>
    </row>
    <row r="191" spans="1:65" s="2" customFormat="1" ht="24.2" customHeight="1">
      <c r="A191" s="29"/>
      <c r="B191" s="146"/>
      <c r="C191" s="147" t="s">
        <v>324</v>
      </c>
      <c r="D191" s="147" t="s">
        <v>186</v>
      </c>
      <c r="E191" s="148" t="s">
        <v>325</v>
      </c>
      <c r="F191" s="149" t="s">
        <v>326</v>
      </c>
      <c r="G191" s="150" t="s">
        <v>189</v>
      </c>
      <c r="H191" s="151">
        <v>29.893999999999998</v>
      </c>
      <c r="I191" s="152"/>
      <c r="J191" s="151">
        <f>ROUND(I191*H191,3)</f>
        <v>0</v>
      </c>
      <c r="K191" s="153"/>
      <c r="L191" s="30"/>
      <c r="M191" s="154" t="s">
        <v>1</v>
      </c>
      <c r="N191" s="155" t="s">
        <v>44</v>
      </c>
      <c r="O191" s="55"/>
      <c r="P191" s="156">
        <f>O191*H191</f>
        <v>0</v>
      </c>
      <c r="Q191" s="156">
        <v>1.65439</v>
      </c>
      <c r="R191" s="156">
        <f>Q191*H191</f>
        <v>49.456334659999996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190</v>
      </c>
      <c r="AT191" s="158" t="s">
        <v>186</v>
      </c>
      <c r="AU191" s="158" t="s">
        <v>90</v>
      </c>
      <c r="AY191" s="14" t="s">
        <v>184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90</v>
      </c>
      <c r="BK191" s="160">
        <f>ROUND(I191*H191,3)</f>
        <v>0</v>
      </c>
      <c r="BL191" s="14" t="s">
        <v>190</v>
      </c>
      <c r="BM191" s="158" t="s">
        <v>327</v>
      </c>
    </row>
    <row r="192" spans="1:65" s="2" customFormat="1" ht="24.2" customHeight="1">
      <c r="A192" s="29"/>
      <c r="B192" s="146"/>
      <c r="C192" s="147" t="s">
        <v>328</v>
      </c>
      <c r="D192" s="147" t="s">
        <v>186</v>
      </c>
      <c r="E192" s="148" t="s">
        <v>329</v>
      </c>
      <c r="F192" s="149" t="s">
        <v>330</v>
      </c>
      <c r="G192" s="150" t="s">
        <v>241</v>
      </c>
      <c r="H192" s="151">
        <v>39.479999999999997</v>
      </c>
      <c r="I192" s="152"/>
      <c r="J192" s="151">
        <f>ROUND(I192*H192,3)</f>
        <v>0</v>
      </c>
      <c r="K192" s="153"/>
      <c r="L192" s="30"/>
      <c r="M192" s="154" t="s">
        <v>1</v>
      </c>
      <c r="N192" s="155" t="s">
        <v>44</v>
      </c>
      <c r="O192" s="55"/>
      <c r="P192" s="156">
        <f>O192*H192</f>
        <v>0</v>
      </c>
      <c r="Q192" s="156">
        <v>0.13406999999999999</v>
      </c>
      <c r="R192" s="156">
        <f>Q192*H192</f>
        <v>5.2930835999999992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190</v>
      </c>
      <c r="AT192" s="158" t="s">
        <v>186</v>
      </c>
      <c r="AU192" s="158" t="s">
        <v>90</v>
      </c>
      <c r="AY192" s="14" t="s">
        <v>184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90</v>
      </c>
      <c r="BK192" s="160">
        <f>ROUND(I192*H192,3)</f>
        <v>0</v>
      </c>
      <c r="BL192" s="14" t="s">
        <v>190</v>
      </c>
      <c r="BM192" s="158" t="s">
        <v>331</v>
      </c>
    </row>
    <row r="193" spans="1:65" s="2" customFormat="1" ht="24.2" customHeight="1">
      <c r="A193" s="29"/>
      <c r="B193" s="146"/>
      <c r="C193" s="147" t="s">
        <v>332</v>
      </c>
      <c r="D193" s="147" t="s">
        <v>186</v>
      </c>
      <c r="E193" s="148" t="s">
        <v>333</v>
      </c>
      <c r="F193" s="149" t="s">
        <v>334</v>
      </c>
      <c r="G193" s="150" t="s">
        <v>241</v>
      </c>
      <c r="H193" s="151">
        <v>76.7</v>
      </c>
      <c r="I193" s="152"/>
      <c r="J193" s="151">
        <f>ROUND(I193*H193,3)</f>
        <v>0</v>
      </c>
      <c r="K193" s="153"/>
      <c r="L193" s="30"/>
      <c r="M193" s="154" t="s">
        <v>1</v>
      </c>
      <c r="N193" s="155" t="s">
        <v>44</v>
      </c>
      <c r="O193" s="55"/>
      <c r="P193" s="156">
        <f>O193*H193</f>
        <v>0</v>
      </c>
      <c r="Q193" s="156">
        <v>0.13406999999999999</v>
      </c>
      <c r="R193" s="156">
        <f>Q193*H193</f>
        <v>10.283168999999999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190</v>
      </c>
      <c r="AT193" s="158" t="s">
        <v>186</v>
      </c>
      <c r="AU193" s="158" t="s">
        <v>90</v>
      </c>
      <c r="AY193" s="14" t="s">
        <v>184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4" t="s">
        <v>90</v>
      </c>
      <c r="BK193" s="160">
        <f>ROUND(I193*H193,3)</f>
        <v>0</v>
      </c>
      <c r="BL193" s="14" t="s">
        <v>190</v>
      </c>
      <c r="BM193" s="158" t="s">
        <v>335</v>
      </c>
    </row>
    <row r="194" spans="1:65" s="2" customFormat="1" ht="24.2" customHeight="1">
      <c r="A194" s="29"/>
      <c r="B194" s="146"/>
      <c r="C194" s="147" t="s">
        <v>336</v>
      </c>
      <c r="D194" s="147" t="s">
        <v>186</v>
      </c>
      <c r="E194" s="148" t="s">
        <v>337</v>
      </c>
      <c r="F194" s="149" t="s">
        <v>338</v>
      </c>
      <c r="G194" s="150" t="s">
        <v>339</v>
      </c>
      <c r="H194" s="151">
        <v>12</v>
      </c>
      <c r="I194" s="152"/>
      <c r="J194" s="151">
        <f>ROUND(I194*H194,3)</f>
        <v>0</v>
      </c>
      <c r="K194" s="153"/>
      <c r="L194" s="30"/>
      <c r="M194" s="154" t="s">
        <v>1</v>
      </c>
      <c r="N194" s="155" t="s">
        <v>44</v>
      </c>
      <c r="O194" s="55"/>
      <c r="P194" s="156">
        <f>O194*H194</f>
        <v>0</v>
      </c>
      <c r="Q194" s="156">
        <v>2.273E-2</v>
      </c>
      <c r="R194" s="156">
        <f>Q194*H194</f>
        <v>0.27276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190</v>
      </c>
      <c r="AT194" s="158" t="s">
        <v>186</v>
      </c>
      <c r="AU194" s="158" t="s">
        <v>90</v>
      </c>
      <c r="AY194" s="14" t="s">
        <v>184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90</v>
      </c>
      <c r="BK194" s="160">
        <f>ROUND(I194*H194,3)</f>
        <v>0</v>
      </c>
      <c r="BL194" s="14" t="s">
        <v>190</v>
      </c>
      <c r="BM194" s="158" t="s">
        <v>340</v>
      </c>
    </row>
    <row r="195" spans="1:65" s="2" customFormat="1" ht="14.45" customHeight="1">
      <c r="A195" s="29"/>
      <c r="B195" s="146"/>
      <c r="C195" s="147" t="s">
        <v>341</v>
      </c>
      <c r="D195" s="147" t="s">
        <v>186</v>
      </c>
      <c r="E195" s="148" t="s">
        <v>342</v>
      </c>
      <c r="F195" s="149" t="s">
        <v>343</v>
      </c>
      <c r="G195" s="150" t="s">
        <v>189</v>
      </c>
      <c r="H195" s="151">
        <v>8.9179999999999993</v>
      </c>
      <c r="I195" s="152"/>
      <c r="J195" s="151">
        <f>ROUND(I195*H195,3)</f>
        <v>0</v>
      </c>
      <c r="K195" s="153"/>
      <c r="L195" s="30"/>
      <c r="M195" s="154" t="s">
        <v>1</v>
      </c>
      <c r="N195" s="155" t="s">
        <v>44</v>
      </c>
      <c r="O195" s="55"/>
      <c r="P195" s="156">
        <f>O195*H195</f>
        <v>0</v>
      </c>
      <c r="Q195" s="156">
        <v>2.4160300000000001</v>
      </c>
      <c r="R195" s="156">
        <f>Q195*H195</f>
        <v>21.546155540000001</v>
      </c>
      <c r="S195" s="156">
        <v>0</v>
      </c>
      <c r="T195" s="15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190</v>
      </c>
      <c r="AT195" s="158" t="s">
        <v>186</v>
      </c>
      <c r="AU195" s="158" t="s">
        <v>90</v>
      </c>
      <c r="AY195" s="14" t="s">
        <v>184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4" t="s">
        <v>90</v>
      </c>
      <c r="BK195" s="160">
        <f>ROUND(I195*H195,3)</f>
        <v>0</v>
      </c>
      <c r="BL195" s="14" t="s">
        <v>190</v>
      </c>
      <c r="BM195" s="158" t="s">
        <v>344</v>
      </c>
    </row>
    <row r="196" spans="1:65" s="2" customFormat="1" ht="24.2" customHeight="1">
      <c r="A196" s="29"/>
      <c r="B196" s="146"/>
      <c r="C196" s="147" t="s">
        <v>345</v>
      </c>
      <c r="D196" s="147" t="s">
        <v>186</v>
      </c>
      <c r="E196" s="148" t="s">
        <v>346</v>
      </c>
      <c r="F196" s="149" t="s">
        <v>347</v>
      </c>
      <c r="G196" s="150" t="s">
        <v>241</v>
      </c>
      <c r="H196" s="151">
        <v>23.38</v>
      </c>
      <c r="I196" s="152"/>
      <c r="J196" s="151">
        <f>ROUND(I196*H196,3)</f>
        <v>0</v>
      </c>
      <c r="K196" s="153"/>
      <c r="L196" s="30"/>
      <c r="M196" s="154" t="s">
        <v>1</v>
      </c>
      <c r="N196" s="155" t="s">
        <v>44</v>
      </c>
      <c r="O196" s="55"/>
      <c r="P196" s="156">
        <f>O196*H196</f>
        <v>0</v>
      </c>
      <c r="Q196" s="156">
        <v>7.2500000000000004E-3</v>
      </c>
      <c r="R196" s="156">
        <f>Q196*H196</f>
        <v>0.16950499999999999</v>
      </c>
      <c r="S196" s="156">
        <v>0</v>
      </c>
      <c r="T196" s="157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190</v>
      </c>
      <c r="AT196" s="158" t="s">
        <v>186</v>
      </c>
      <c r="AU196" s="158" t="s">
        <v>90</v>
      </c>
      <c r="AY196" s="14" t="s">
        <v>184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4" t="s">
        <v>90</v>
      </c>
      <c r="BK196" s="160">
        <f>ROUND(I196*H196,3)</f>
        <v>0</v>
      </c>
      <c r="BL196" s="14" t="s">
        <v>190</v>
      </c>
      <c r="BM196" s="158" t="s">
        <v>348</v>
      </c>
    </row>
    <row r="197" spans="1:65" s="2" customFormat="1" ht="24.2" customHeight="1">
      <c r="A197" s="29"/>
      <c r="B197" s="146"/>
      <c r="C197" s="147" t="s">
        <v>349</v>
      </c>
      <c r="D197" s="147" t="s">
        <v>186</v>
      </c>
      <c r="E197" s="148" t="s">
        <v>350</v>
      </c>
      <c r="F197" s="149" t="s">
        <v>351</v>
      </c>
      <c r="G197" s="150" t="s">
        <v>241</v>
      </c>
      <c r="H197" s="151">
        <v>23.38</v>
      </c>
      <c r="I197" s="152"/>
      <c r="J197" s="151">
        <f>ROUND(I197*H197,3)</f>
        <v>0</v>
      </c>
      <c r="K197" s="153"/>
      <c r="L197" s="30"/>
      <c r="M197" s="154" t="s">
        <v>1</v>
      </c>
      <c r="N197" s="155" t="s">
        <v>44</v>
      </c>
      <c r="O197" s="55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190</v>
      </c>
      <c r="AT197" s="158" t="s">
        <v>186</v>
      </c>
      <c r="AU197" s="158" t="s">
        <v>90</v>
      </c>
      <c r="AY197" s="14" t="s">
        <v>184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90</v>
      </c>
      <c r="BK197" s="160">
        <f>ROUND(I197*H197,3)</f>
        <v>0</v>
      </c>
      <c r="BL197" s="14" t="s">
        <v>190</v>
      </c>
      <c r="BM197" s="158" t="s">
        <v>352</v>
      </c>
    </row>
    <row r="198" spans="1:65" s="2" customFormat="1" ht="14.45" customHeight="1">
      <c r="A198" s="29"/>
      <c r="B198" s="146"/>
      <c r="C198" s="147" t="s">
        <v>353</v>
      </c>
      <c r="D198" s="147" t="s">
        <v>186</v>
      </c>
      <c r="E198" s="148" t="s">
        <v>354</v>
      </c>
      <c r="F198" s="149" t="s">
        <v>355</v>
      </c>
      <c r="G198" s="150" t="s">
        <v>236</v>
      </c>
      <c r="H198" s="151">
        <v>0.26800000000000002</v>
      </c>
      <c r="I198" s="152"/>
      <c r="J198" s="151">
        <f>ROUND(I198*H198,3)</f>
        <v>0</v>
      </c>
      <c r="K198" s="153"/>
      <c r="L198" s="30"/>
      <c r="M198" s="154" t="s">
        <v>1</v>
      </c>
      <c r="N198" s="155" t="s">
        <v>44</v>
      </c>
      <c r="O198" s="55"/>
      <c r="P198" s="156">
        <f>O198*H198</f>
        <v>0</v>
      </c>
      <c r="Q198" s="156">
        <v>1.01145</v>
      </c>
      <c r="R198" s="156">
        <f>Q198*H198</f>
        <v>0.27106859999999999</v>
      </c>
      <c r="S198" s="156">
        <v>0</v>
      </c>
      <c r="T198" s="15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190</v>
      </c>
      <c r="AT198" s="158" t="s">
        <v>186</v>
      </c>
      <c r="AU198" s="158" t="s">
        <v>90</v>
      </c>
      <c r="AY198" s="14" t="s">
        <v>184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4" t="s">
        <v>90</v>
      </c>
      <c r="BK198" s="160">
        <f>ROUND(I198*H198,3)</f>
        <v>0</v>
      </c>
      <c r="BL198" s="14" t="s">
        <v>190</v>
      </c>
      <c r="BM198" s="158" t="s">
        <v>356</v>
      </c>
    </row>
    <row r="199" spans="1:65" s="2" customFormat="1" ht="24.2" customHeight="1">
      <c r="A199" s="29"/>
      <c r="B199" s="146"/>
      <c r="C199" s="147" t="s">
        <v>357</v>
      </c>
      <c r="D199" s="147" t="s">
        <v>186</v>
      </c>
      <c r="E199" s="148" t="s">
        <v>358</v>
      </c>
      <c r="F199" s="149" t="s">
        <v>359</v>
      </c>
      <c r="G199" s="150" t="s">
        <v>189</v>
      </c>
      <c r="H199" s="151">
        <v>1.575</v>
      </c>
      <c r="I199" s="152"/>
      <c r="J199" s="151">
        <f>ROUND(I199*H199,3)</f>
        <v>0</v>
      </c>
      <c r="K199" s="153"/>
      <c r="L199" s="30"/>
      <c r="M199" s="154" t="s">
        <v>1</v>
      </c>
      <c r="N199" s="155" t="s">
        <v>44</v>
      </c>
      <c r="O199" s="55"/>
      <c r="P199" s="156">
        <f>O199*H199</f>
        <v>0</v>
      </c>
      <c r="Q199" s="156">
        <v>2.4017599999999999</v>
      </c>
      <c r="R199" s="156">
        <f>Q199*H199</f>
        <v>3.7827719999999996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190</v>
      </c>
      <c r="AT199" s="158" t="s">
        <v>186</v>
      </c>
      <c r="AU199" s="158" t="s">
        <v>90</v>
      </c>
      <c r="AY199" s="14" t="s">
        <v>184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4" t="s">
        <v>90</v>
      </c>
      <c r="BK199" s="160">
        <f>ROUND(I199*H199,3)</f>
        <v>0</v>
      </c>
      <c r="BL199" s="14" t="s">
        <v>190</v>
      </c>
      <c r="BM199" s="158" t="s">
        <v>360</v>
      </c>
    </row>
    <row r="200" spans="1:65" s="2" customFormat="1" ht="24.2" customHeight="1">
      <c r="A200" s="29"/>
      <c r="B200" s="146"/>
      <c r="C200" s="147" t="s">
        <v>361</v>
      </c>
      <c r="D200" s="147" t="s">
        <v>186</v>
      </c>
      <c r="E200" s="148" t="s">
        <v>362</v>
      </c>
      <c r="F200" s="149" t="s">
        <v>363</v>
      </c>
      <c r="G200" s="150" t="s">
        <v>241</v>
      </c>
      <c r="H200" s="151">
        <v>12.6</v>
      </c>
      <c r="I200" s="152"/>
      <c r="J200" s="151">
        <f>ROUND(I200*H200,3)</f>
        <v>0</v>
      </c>
      <c r="K200" s="153"/>
      <c r="L200" s="30"/>
      <c r="M200" s="154" t="s">
        <v>1</v>
      </c>
      <c r="N200" s="155" t="s">
        <v>44</v>
      </c>
      <c r="O200" s="55"/>
      <c r="P200" s="156">
        <f>O200*H200</f>
        <v>0</v>
      </c>
      <c r="Q200" s="156">
        <v>6.62E-3</v>
      </c>
      <c r="R200" s="156">
        <f>Q200*H200</f>
        <v>8.3412E-2</v>
      </c>
      <c r="S200" s="156">
        <v>0</v>
      </c>
      <c r="T200" s="157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190</v>
      </c>
      <c r="AT200" s="158" t="s">
        <v>186</v>
      </c>
      <c r="AU200" s="158" t="s">
        <v>90</v>
      </c>
      <c r="AY200" s="14" t="s">
        <v>184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90</v>
      </c>
      <c r="BK200" s="160">
        <f>ROUND(I200*H200,3)</f>
        <v>0</v>
      </c>
      <c r="BL200" s="14" t="s">
        <v>190</v>
      </c>
      <c r="BM200" s="158" t="s">
        <v>364</v>
      </c>
    </row>
    <row r="201" spans="1:65" s="2" customFormat="1" ht="24.2" customHeight="1">
      <c r="A201" s="29"/>
      <c r="B201" s="146"/>
      <c r="C201" s="147" t="s">
        <v>365</v>
      </c>
      <c r="D201" s="147" t="s">
        <v>186</v>
      </c>
      <c r="E201" s="148" t="s">
        <v>366</v>
      </c>
      <c r="F201" s="149" t="s">
        <v>367</v>
      </c>
      <c r="G201" s="150" t="s">
        <v>241</v>
      </c>
      <c r="H201" s="151">
        <v>12.6</v>
      </c>
      <c r="I201" s="152"/>
      <c r="J201" s="151">
        <f>ROUND(I201*H201,3)</f>
        <v>0</v>
      </c>
      <c r="K201" s="153"/>
      <c r="L201" s="30"/>
      <c r="M201" s="154" t="s">
        <v>1</v>
      </c>
      <c r="N201" s="155" t="s">
        <v>44</v>
      </c>
      <c r="O201" s="55"/>
      <c r="P201" s="156">
        <f>O201*H201</f>
        <v>0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190</v>
      </c>
      <c r="AT201" s="158" t="s">
        <v>186</v>
      </c>
      <c r="AU201" s="158" t="s">
        <v>90</v>
      </c>
      <c r="AY201" s="14" t="s">
        <v>184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4" t="s">
        <v>90</v>
      </c>
      <c r="BK201" s="160">
        <f>ROUND(I201*H201,3)</f>
        <v>0</v>
      </c>
      <c r="BL201" s="14" t="s">
        <v>190</v>
      </c>
      <c r="BM201" s="158" t="s">
        <v>368</v>
      </c>
    </row>
    <row r="202" spans="1:65" s="2" customFormat="1" ht="24.2" customHeight="1">
      <c r="A202" s="29"/>
      <c r="B202" s="146"/>
      <c r="C202" s="147" t="s">
        <v>369</v>
      </c>
      <c r="D202" s="147" t="s">
        <v>186</v>
      </c>
      <c r="E202" s="148" t="s">
        <v>370</v>
      </c>
      <c r="F202" s="149" t="s">
        <v>371</v>
      </c>
      <c r="G202" s="150" t="s">
        <v>236</v>
      </c>
      <c r="H202" s="151">
        <v>7.9000000000000001E-2</v>
      </c>
      <c r="I202" s="152"/>
      <c r="J202" s="151">
        <f>ROUND(I202*H202,3)</f>
        <v>0</v>
      </c>
      <c r="K202" s="153"/>
      <c r="L202" s="30"/>
      <c r="M202" s="154" t="s">
        <v>1</v>
      </c>
      <c r="N202" s="155" t="s">
        <v>44</v>
      </c>
      <c r="O202" s="55"/>
      <c r="P202" s="156">
        <f>O202*H202</f>
        <v>0</v>
      </c>
      <c r="Q202" s="156">
        <v>1.01953</v>
      </c>
      <c r="R202" s="156">
        <f>Q202*H202</f>
        <v>8.0542870000000003E-2</v>
      </c>
      <c r="S202" s="156">
        <v>0</v>
      </c>
      <c r="T202" s="157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8" t="s">
        <v>190</v>
      </c>
      <c r="AT202" s="158" t="s">
        <v>186</v>
      </c>
      <c r="AU202" s="158" t="s">
        <v>90</v>
      </c>
      <c r="AY202" s="14" t="s">
        <v>184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4" t="s">
        <v>90</v>
      </c>
      <c r="BK202" s="160">
        <f>ROUND(I202*H202,3)</f>
        <v>0</v>
      </c>
      <c r="BL202" s="14" t="s">
        <v>190</v>
      </c>
      <c r="BM202" s="158" t="s">
        <v>372</v>
      </c>
    </row>
    <row r="203" spans="1:65" s="12" customFormat="1" ht="22.9" customHeight="1">
      <c r="B203" s="133"/>
      <c r="D203" s="134" t="s">
        <v>77</v>
      </c>
      <c r="E203" s="144" t="s">
        <v>190</v>
      </c>
      <c r="F203" s="144" t="s">
        <v>373</v>
      </c>
      <c r="I203" s="136"/>
      <c r="J203" s="145">
        <f>BK203</f>
        <v>0</v>
      </c>
      <c r="L203" s="133"/>
      <c r="M203" s="138"/>
      <c r="N203" s="139"/>
      <c r="O203" s="139"/>
      <c r="P203" s="140">
        <f>SUM(P204:P213)</f>
        <v>0</v>
      </c>
      <c r="Q203" s="139"/>
      <c r="R203" s="140">
        <f>SUM(R204:R213)</f>
        <v>78.021704830000004</v>
      </c>
      <c r="S203" s="139"/>
      <c r="T203" s="141">
        <f>SUM(T204:T213)</f>
        <v>0</v>
      </c>
      <c r="AR203" s="134" t="s">
        <v>85</v>
      </c>
      <c r="AT203" s="142" t="s">
        <v>77</v>
      </c>
      <c r="AU203" s="142" t="s">
        <v>85</v>
      </c>
      <c r="AY203" s="134" t="s">
        <v>184</v>
      </c>
      <c r="BK203" s="143">
        <f>SUM(BK204:BK213)</f>
        <v>0</v>
      </c>
    </row>
    <row r="204" spans="1:65" s="2" customFormat="1" ht="37.9" customHeight="1">
      <c r="A204" s="29"/>
      <c r="B204" s="146"/>
      <c r="C204" s="147" t="s">
        <v>374</v>
      </c>
      <c r="D204" s="147" t="s">
        <v>186</v>
      </c>
      <c r="E204" s="148" t="s">
        <v>375</v>
      </c>
      <c r="F204" s="149" t="s">
        <v>376</v>
      </c>
      <c r="G204" s="150" t="s">
        <v>241</v>
      </c>
      <c r="H204" s="151">
        <v>215</v>
      </c>
      <c r="I204" s="152"/>
      <c r="J204" s="151">
        <f>ROUND(I204*H204,3)</f>
        <v>0</v>
      </c>
      <c r="K204" s="153"/>
      <c r="L204" s="30"/>
      <c r="M204" s="154" t="s">
        <v>1</v>
      </c>
      <c r="N204" s="155" t="s">
        <v>44</v>
      </c>
      <c r="O204" s="55"/>
      <c r="P204" s="156">
        <f>O204*H204</f>
        <v>0</v>
      </c>
      <c r="Q204" s="156">
        <v>0.16567999999999999</v>
      </c>
      <c r="R204" s="156">
        <f>Q204*H204</f>
        <v>35.621200000000002</v>
      </c>
      <c r="S204" s="156">
        <v>0</v>
      </c>
      <c r="T204" s="15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190</v>
      </c>
      <c r="AT204" s="158" t="s">
        <v>186</v>
      </c>
      <c r="AU204" s="158" t="s">
        <v>90</v>
      </c>
      <c r="AY204" s="14" t="s">
        <v>184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4" t="s">
        <v>90</v>
      </c>
      <c r="BK204" s="160">
        <f>ROUND(I204*H204,3)</f>
        <v>0</v>
      </c>
      <c r="BL204" s="14" t="s">
        <v>190</v>
      </c>
      <c r="BM204" s="158" t="s">
        <v>377</v>
      </c>
    </row>
    <row r="205" spans="1:65" s="2" customFormat="1" ht="24.2" customHeight="1">
      <c r="A205" s="29"/>
      <c r="B205" s="146"/>
      <c r="C205" s="147" t="s">
        <v>378</v>
      </c>
      <c r="D205" s="147" t="s">
        <v>186</v>
      </c>
      <c r="E205" s="148" t="s">
        <v>379</v>
      </c>
      <c r="F205" s="149" t="s">
        <v>380</v>
      </c>
      <c r="G205" s="150" t="s">
        <v>189</v>
      </c>
      <c r="H205" s="151">
        <v>10.75</v>
      </c>
      <c r="I205" s="152"/>
      <c r="J205" s="151">
        <f>ROUND(I205*H205,3)</f>
        <v>0</v>
      </c>
      <c r="K205" s="153"/>
      <c r="L205" s="30"/>
      <c r="M205" s="154" t="s">
        <v>1</v>
      </c>
      <c r="N205" s="155" t="s">
        <v>44</v>
      </c>
      <c r="O205" s="55"/>
      <c r="P205" s="156">
        <f>O205*H205</f>
        <v>0</v>
      </c>
      <c r="Q205" s="156">
        <v>2.2970199999999998</v>
      </c>
      <c r="R205" s="156">
        <f>Q205*H205</f>
        <v>24.692964999999997</v>
      </c>
      <c r="S205" s="156">
        <v>0</v>
      </c>
      <c r="T205" s="15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190</v>
      </c>
      <c r="AT205" s="158" t="s">
        <v>186</v>
      </c>
      <c r="AU205" s="158" t="s">
        <v>90</v>
      </c>
      <c r="AY205" s="14" t="s">
        <v>184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4" t="s">
        <v>90</v>
      </c>
      <c r="BK205" s="160">
        <f>ROUND(I205*H205,3)</f>
        <v>0</v>
      </c>
      <c r="BL205" s="14" t="s">
        <v>190</v>
      </c>
      <c r="BM205" s="158" t="s">
        <v>381</v>
      </c>
    </row>
    <row r="206" spans="1:65" s="2" customFormat="1" ht="37.9" customHeight="1">
      <c r="A206" s="29"/>
      <c r="B206" s="146"/>
      <c r="C206" s="147" t="s">
        <v>382</v>
      </c>
      <c r="D206" s="147" t="s">
        <v>186</v>
      </c>
      <c r="E206" s="148" t="s">
        <v>383</v>
      </c>
      <c r="F206" s="149" t="s">
        <v>384</v>
      </c>
      <c r="G206" s="150" t="s">
        <v>241</v>
      </c>
      <c r="H206" s="151">
        <v>215</v>
      </c>
      <c r="I206" s="152"/>
      <c r="J206" s="151">
        <f>ROUND(I206*H206,3)</f>
        <v>0</v>
      </c>
      <c r="K206" s="153"/>
      <c r="L206" s="30"/>
      <c r="M206" s="154" t="s">
        <v>1</v>
      </c>
      <c r="N206" s="155" t="s">
        <v>44</v>
      </c>
      <c r="O206" s="55"/>
      <c r="P206" s="156">
        <f>O206*H206</f>
        <v>0</v>
      </c>
      <c r="Q206" s="156">
        <v>3.5200000000000001E-3</v>
      </c>
      <c r="R206" s="156">
        <f>Q206*H206</f>
        <v>0.75680000000000003</v>
      </c>
      <c r="S206" s="156">
        <v>0</v>
      </c>
      <c r="T206" s="157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8" t="s">
        <v>190</v>
      </c>
      <c r="AT206" s="158" t="s">
        <v>186</v>
      </c>
      <c r="AU206" s="158" t="s">
        <v>90</v>
      </c>
      <c r="AY206" s="14" t="s">
        <v>184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4" t="s">
        <v>90</v>
      </c>
      <c r="BK206" s="160">
        <f>ROUND(I206*H206,3)</f>
        <v>0</v>
      </c>
      <c r="BL206" s="14" t="s">
        <v>190</v>
      </c>
      <c r="BM206" s="158" t="s">
        <v>385</v>
      </c>
    </row>
    <row r="207" spans="1:65" s="2" customFormat="1" ht="14.45" customHeight="1">
      <c r="A207" s="29"/>
      <c r="B207" s="146"/>
      <c r="C207" s="147" t="s">
        <v>386</v>
      </c>
      <c r="D207" s="147" t="s">
        <v>186</v>
      </c>
      <c r="E207" s="148" t="s">
        <v>387</v>
      </c>
      <c r="F207" s="149" t="s">
        <v>388</v>
      </c>
      <c r="G207" s="150" t="s">
        <v>389</v>
      </c>
      <c r="H207" s="151">
        <v>90</v>
      </c>
      <c r="I207" s="152"/>
      <c r="J207" s="151">
        <f>ROUND(I207*H207,3)</f>
        <v>0</v>
      </c>
      <c r="K207" s="153"/>
      <c r="L207" s="30"/>
      <c r="M207" s="154" t="s">
        <v>1</v>
      </c>
      <c r="N207" s="155" t="s">
        <v>44</v>
      </c>
      <c r="O207" s="55"/>
      <c r="P207" s="156">
        <f>O207*H207</f>
        <v>0</v>
      </c>
      <c r="Q207" s="156">
        <v>1.7639999999999999E-2</v>
      </c>
      <c r="R207" s="156">
        <f>Q207*H207</f>
        <v>1.5875999999999999</v>
      </c>
      <c r="S207" s="156">
        <v>0</v>
      </c>
      <c r="T207" s="157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8" t="s">
        <v>190</v>
      </c>
      <c r="AT207" s="158" t="s">
        <v>186</v>
      </c>
      <c r="AU207" s="158" t="s">
        <v>90</v>
      </c>
      <c r="AY207" s="14" t="s">
        <v>184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4" t="s">
        <v>90</v>
      </c>
      <c r="BK207" s="160">
        <f>ROUND(I207*H207,3)</f>
        <v>0</v>
      </c>
      <c r="BL207" s="14" t="s">
        <v>190</v>
      </c>
      <c r="BM207" s="158" t="s">
        <v>390</v>
      </c>
    </row>
    <row r="208" spans="1:65" s="2" customFormat="1" ht="14.45" customHeight="1">
      <c r="A208" s="29"/>
      <c r="B208" s="146"/>
      <c r="C208" s="147" t="s">
        <v>391</v>
      </c>
      <c r="D208" s="147" t="s">
        <v>186</v>
      </c>
      <c r="E208" s="148" t="s">
        <v>392</v>
      </c>
      <c r="F208" s="149" t="s">
        <v>393</v>
      </c>
      <c r="G208" s="150" t="s">
        <v>189</v>
      </c>
      <c r="H208" s="151">
        <v>6.18</v>
      </c>
      <c r="I208" s="152"/>
      <c r="J208" s="151">
        <f>ROUND(I208*H208,3)</f>
        <v>0</v>
      </c>
      <c r="K208" s="153"/>
      <c r="L208" s="30"/>
      <c r="M208" s="154" t="s">
        <v>1</v>
      </c>
      <c r="N208" s="155" t="s">
        <v>44</v>
      </c>
      <c r="O208" s="55"/>
      <c r="P208" s="156">
        <f>O208*H208</f>
        <v>0</v>
      </c>
      <c r="Q208" s="156">
        <v>2.4157999999999999</v>
      </c>
      <c r="R208" s="156">
        <f>Q208*H208</f>
        <v>14.929644</v>
      </c>
      <c r="S208" s="156">
        <v>0</v>
      </c>
      <c r="T208" s="157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190</v>
      </c>
      <c r="AT208" s="158" t="s">
        <v>186</v>
      </c>
      <c r="AU208" s="158" t="s">
        <v>90</v>
      </c>
      <c r="AY208" s="14" t="s">
        <v>184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4" t="s">
        <v>90</v>
      </c>
      <c r="BK208" s="160">
        <f>ROUND(I208*H208,3)</f>
        <v>0</v>
      </c>
      <c r="BL208" s="14" t="s">
        <v>190</v>
      </c>
      <c r="BM208" s="158" t="s">
        <v>394</v>
      </c>
    </row>
    <row r="209" spans="1:65" s="2" customFormat="1" ht="24.2" customHeight="1">
      <c r="A209" s="29"/>
      <c r="B209" s="146"/>
      <c r="C209" s="147" t="s">
        <v>395</v>
      </c>
      <c r="D209" s="147" t="s">
        <v>186</v>
      </c>
      <c r="E209" s="148" t="s">
        <v>396</v>
      </c>
      <c r="F209" s="149" t="s">
        <v>397</v>
      </c>
      <c r="G209" s="150" t="s">
        <v>236</v>
      </c>
      <c r="H209" s="151">
        <v>0.185</v>
      </c>
      <c r="I209" s="152"/>
      <c r="J209" s="151">
        <f>ROUND(I209*H209,3)</f>
        <v>0</v>
      </c>
      <c r="K209" s="153"/>
      <c r="L209" s="30"/>
      <c r="M209" s="154" t="s">
        <v>1</v>
      </c>
      <c r="N209" s="155" t="s">
        <v>44</v>
      </c>
      <c r="O209" s="55"/>
      <c r="P209" s="156">
        <f>O209*H209</f>
        <v>0</v>
      </c>
      <c r="Q209" s="156">
        <v>1.0165500000000001</v>
      </c>
      <c r="R209" s="156">
        <f>Q209*H209</f>
        <v>0.18806175</v>
      </c>
      <c r="S209" s="156">
        <v>0</v>
      </c>
      <c r="T209" s="157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190</v>
      </c>
      <c r="AT209" s="158" t="s">
        <v>186</v>
      </c>
      <c r="AU209" s="158" t="s">
        <v>90</v>
      </c>
      <c r="AY209" s="14" t="s">
        <v>184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4" t="s">
        <v>90</v>
      </c>
      <c r="BK209" s="160">
        <f>ROUND(I209*H209,3)</f>
        <v>0</v>
      </c>
      <c r="BL209" s="14" t="s">
        <v>190</v>
      </c>
      <c r="BM209" s="158" t="s">
        <v>398</v>
      </c>
    </row>
    <row r="210" spans="1:65" s="2" customFormat="1" ht="24.2" customHeight="1">
      <c r="A210" s="29"/>
      <c r="B210" s="146"/>
      <c r="C210" s="147" t="s">
        <v>399</v>
      </c>
      <c r="D210" s="147" t="s">
        <v>186</v>
      </c>
      <c r="E210" s="148" t="s">
        <v>400</v>
      </c>
      <c r="F210" s="149" t="s">
        <v>401</v>
      </c>
      <c r="G210" s="150" t="s">
        <v>236</v>
      </c>
      <c r="H210" s="151">
        <v>4.8000000000000001E-2</v>
      </c>
      <c r="I210" s="152"/>
      <c r="J210" s="151">
        <f>ROUND(I210*H210,3)</f>
        <v>0</v>
      </c>
      <c r="K210" s="153"/>
      <c r="L210" s="30"/>
      <c r="M210" s="154" t="s">
        <v>1</v>
      </c>
      <c r="N210" s="155" t="s">
        <v>44</v>
      </c>
      <c r="O210" s="55"/>
      <c r="P210" s="156">
        <f>O210*H210</f>
        <v>0</v>
      </c>
      <c r="Q210" s="156">
        <v>1.20296</v>
      </c>
      <c r="R210" s="156">
        <f>Q210*H210</f>
        <v>5.7742080000000001E-2</v>
      </c>
      <c r="S210" s="156">
        <v>0</v>
      </c>
      <c r="T210" s="157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190</v>
      </c>
      <c r="AT210" s="158" t="s">
        <v>186</v>
      </c>
      <c r="AU210" s="158" t="s">
        <v>90</v>
      </c>
      <c r="AY210" s="14" t="s">
        <v>184</v>
      </c>
      <c r="BE210" s="159">
        <f>IF(N210="základná",J210,0)</f>
        <v>0</v>
      </c>
      <c r="BF210" s="159">
        <f>IF(N210="znížená",J210,0)</f>
        <v>0</v>
      </c>
      <c r="BG210" s="159">
        <f>IF(N210="zákl. prenesená",J210,0)</f>
        <v>0</v>
      </c>
      <c r="BH210" s="159">
        <f>IF(N210="zníž. prenesená",J210,0)</f>
        <v>0</v>
      </c>
      <c r="BI210" s="159">
        <f>IF(N210="nulová",J210,0)</f>
        <v>0</v>
      </c>
      <c r="BJ210" s="14" t="s">
        <v>90</v>
      </c>
      <c r="BK210" s="160">
        <f>ROUND(I210*H210,3)</f>
        <v>0</v>
      </c>
      <c r="BL210" s="14" t="s">
        <v>190</v>
      </c>
      <c r="BM210" s="158" t="s">
        <v>402</v>
      </c>
    </row>
    <row r="211" spans="1:65" s="2" customFormat="1" ht="24.2" customHeight="1">
      <c r="A211" s="29"/>
      <c r="B211" s="146"/>
      <c r="C211" s="147" t="s">
        <v>403</v>
      </c>
      <c r="D211" s="147" t="s">
        <v>186</v>
      </c>
      <c r="E211" s="148" t="s">
        <v>404</v>
      </c>
      <c r="F211" s="149" t="s">
        <v>405</v>
      </c>
      <c r="G211" s="150" t="s">
        <v>241</v>
      </c>
      <c r="H211" s="151">
        <v>19.600000000000001</v>
      </c>
      <c r="I211" s="152"/>
      <c r="J211" s="151">
        <f>ROUND(I211*H211,3)</f>
        <v>0</v>
      </c>
      <c r="K211" s="153"/>
      <c r="L211" s="30"/>
      <c r="M211" s="154" t="s">
        <v>1</v>
      </c>
      <c r="N211" s="155" t="s">
        <v>44</v>
      </c>
      <c r="O211" s="55"/>
      <c r="P211" s="156">
        <f>O211*H211</f>
        <v>0</v>
      </c>
      <c r="Q211" s="156">
        <v>8.5199999999999998E-3</v>
      </c>
      <c r="R211" s="156">
        <f>Q211*H211</f>
        <v>0.166992</v>
      </c>
      <c r="S211" s="156">
        <v>0</v>
      </c>
      <c r="T211" s="157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190</v>
      </c>
      <c r="AT211" s="158" t="s">
        <v>186</v>
      </c>
      <c r="AU211" s="158" t="s">
        <v>90</v>
      </c>
      <c r="AY211" s="14" t="s">
        <v>184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4" t="s">
        <v>90</v>
      </c>
      <c r="BK211" s="160">
        <f>ROUND(I211*H211,3)</f>
        <v>0</v>
      </c>
      <c r="BL211" s="14" t="s">
        <v>190</v>
      </c>
      <c r="BM211" s="158" t="s">
        <v>406</v>
      </c>
    </row>
    <row r="212" spans="1:65" s="2" customFormat="1" ht="24.2" customHeight="1">
      <c r="A212" s="29"/>
      <c r="B212" s="146"/>
      <c r="C212" s="147" t="s">
        <v>407</v>
      </c>
      <c r="D212" s="147" t="s">
        <v>186</v>
      </c>
      <c r="E212" s="148" t="s">
        <v>408</v>
      </c>
      <c r="F212" s="149" t="s">
        <v>409</v>
      </c>
      <c r="G212" s="150" t="s">
        <v>241</v>
      </c>
      <c r="H212" s="151">
        <v>19.600000000000001</v>
      </c>
      <c r="I212" s="152"/>
      <c r="J212" s="151">
        <f>ROUND(I212*H212,3)</f>
        <v>0</v>
      </c>
      <c r="K212" s="153"/>
      <c r="L212" s="30"/>
      <c r="M212" s="154" t="s">
        <v>1</v>
      </c>
      <c r="N212" s="155" t="s">
        <v>44</v>
      </c>
      <c r="O212" s="55"/>
      <c r="P212" s="156">
        <f>O212*H212</f>
        <v>0</v>
      </c>
      <c r="Q212" s="156">
        <v>0</v>
      </c>
      <c r="R212" s="156">
        <f>Q212*H212</f>
        <v>0</v>
      </c>
      <c r="S212" s="156">
        <v>0</v>
      </c>
      <c r="T212" s="157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190</v>
      </c>
      <c r="AT212" s="158" t="s">
        <v>186</v>
      </c>
      <c r="AU212" s="158" t="s">
        <v>90</v>
      </c>
      <c r="AY212" s="14" t="s">
        <v>184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4" t="s">
        <v>90</v>
      </c>
      <c r="BK212" s="160">
        <f>ROUND(I212*H212,3)</f>
        <v>0</v>
      </c>
      <c r="BL212" s="14" t="s">
        <v>190</v>
      </c>
      <c r="BM212" s="158" t="s">
        <v>410</v>
      </c>
    </row>
    <row r="213" spans="1:65" s="2" customFormat="1" ht="24.2" customHeight="1">
      <c r="A213" s="29"/>
      <c r="B213" s="146"/>
      <c r="C213" s="147" t="s">
        <v>411</v>
      </c>
      <c r="D213" s="147" t="s">
        <v>186</v>
      </c>
      <c r="E213" s="148" t="s">
        <v>412</v>
      </c>
      <c r="F213" s="149" t="s">
        <v>413</v>
      </c>
      <c r="G213" s="150" t="s">
        <v>241</v>
      </c>
      <c r="H213" s="151">
        <v>9</v>
      </c>
      <c r="I213" s="152"/>
      <c r="J213" s="151">
        <f>ROUND(I213*H213,3)</f>
        <v>0</v>
      </c>
      <c r="K213" s="153"/>
      <c r="L213" s="30"/>
      <c r="M213" s="154" t="s">
        <v>1</v>
      </c>
      <c r="N213" s="155" t="s">
        <v>44</v>
      </c>
      <c r="O213" s="55"/>
      <c r="P213" s="156">
        <f>O213*H213</f>
        <v>0</v>
      </c>
      <c r="Q213" s="156">
        <v>2.3E-3</v>
      </c>
      <c r="R213" s="156">
        <f>Q213*H213</f>
        <v>2.07E-2</v>
      </c>
      <c r="S213" s="156">
        <v>0</v>
      </c>
      <c r="T213" s="157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190</v>
      </c>
      <c r="AT213" s="158" t="s">
        <v>186</v>
      </c>
      <c r="AU213" s="158" t="s">
        <v>90</v>
      </c>
      <c r="AY213" s="14" t="s">
        <v>184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4" t="s">
        <v>90</v>
      </c>
      <c r="BK213" s="160">
        <f>ROUND(I213*H213,3)</f>
        <v>0</v>
      </c>
      <c r="BL213" s="14" t="s">
        <v>190</v>
      </c>
      <c r="BM213" s="158" t="s">
        <v>414</v>
      </c>
    </row>
    <row r="214" spans="1:65" s="12" customFormat="1" ht="22.9" customHeight="1">
      <c r="B214" s="133"/>
      <c r="D214" s="134" t="s">
        <v>77</v>
      </c>
      <c r="E214" s="144" t="s">
        <v>205</v>
      </c>
      <c r="F214" s="144" t="s">
        <v>415</v>
      </c>
      <c r="I214" s="136"/>
      <c r="J214" s="145">
        <f>BK214</f>
        <v>0</v>
      </c>
      <c r="L214" s="133"/>
      <c r="M214" s="138"/>
      <c r="N214" s="139"/>
      <c r="O214" s="139"/>
      <c r="P214" s="140">
        <f>SUM(P215:P239)</f>
        <v>0</v>
      </c>
      <c r="Q214" s="139"/>
      <c r="R214" s="140">
        <f>SUM(R215:R239)</f>
        <v>26.658865170000002</v>
      </c>
      <c r="S214" s="139"/>
      <c r="T214" s="141">
        <f>SUM(T215:T239)</f>
        <v>0</v>
      </c>
      <c r="AR214" s="134" t="s">
        <v>85</v>
      </c>
      <c r="AT214" s="142" t="s">
        <v>77</v>
      </c>
      <c r="AU214" s="142" t="s">
        <v>85</v>
      </c>
      <c r="AY214" s="134" t="s">
        <v>184</v>
      </c>
      <c r="BK214" s="143">
        <f>SUM(BK215:BK239)</f>
        <v>0</v>
      </c>
    </row>
    <row r="215" spans="1:65" s="2" customFormat="1" ht="37.9" customHeight="1">
      <c r="A215" s="29"/>
      <c r="B215" s="146"/>
      <c r="C215" s="161" t="s">
        <v>416</v>
      </c>
      <c r="D215" s="161" t="s">
        <v>417</v>
      </c>
      <c r="E215" s="162" t="s">
        <v>418</v>
      </c>
      <c r="F215" s="163" t="s">
        <v>419</v>
      </c>
      <c r="G215" s="164" t="s">
        <v>389</v>
      </c>
      <c r="H215" s="165">
        <v>85</v>
      </c>
      <c r="I215" s="166"/>
      <c r="J215" s="165">
        <f>ROUND(I215*H215,3)</f>
        <v>0</v>
      </c>
      <c r="K215" s="167"/>
      <c r="L215" s="168"/>
      <c r="M215" s="169" t="s">
        <v>1</v>
      </c>
      <c r="N215" s="170" t="s">
        <v>44</v>
      </c>
      <c r="O215" s="55"/>
      <c r="P215" s="156">
        <f>O215*H215</f>
        <v>0</v>
      </c>
      <c r="Q215" s="156">
        <v>4.0000000000000002E-4</v>
      </c>
      <c r="R215" s="156">
        <f>Q215*H215</f>
        <v>3.4000000000000002E-2</v>
      </c>
      <c r="S215" s="156">
        <v>0</v>
      </c>
      <c r="T215" s="157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8" t="s">
        <v>213</v>
      </c>
      <c r="AT215" s="158" t="s">
        <v>417</v>
      </c>
      <c r="AU215" s="158" t="s">
        <v>90</v>
      </c>
      <c r="AY215" s="14" t="s">
        <v>184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4" t="s">
        <v>90</v>
      </c>
      <c r="BK215" s="160">
        <f>ROUND(I215*H215,3)</f>
        <v>0</v>
      </c>
      <c r="BL215" s="14" t="s">
        <v>190</v>
      </c>
      <c r="BM215" s="158" t="s">
        <v>420</v>
      </c>
    </row>
    <row r="216" spans="1:65" s="2" customFormat="1" ht="37.9" customHeight="1">
      <c r="A216" s="29"/>
      <c r="B216" s="146"/>
      <c r="C216" s="161" t="s">
        <v>421</v>
      </c>
      <c r="D216" s="161" t="s">
        <v>417</v>
      </c>
      <c r="E216" s="162" t="s">
        <v>422</v>
      </c>
      <c r="F216" s="163" t="s">
        <v>423</v>
      </c>
      <c r="G216" s="164" t="s">
        <v>389</v>
      </c>
      <c r="H216" s="165">
        <v>85</v>
      </c>
      <c r="I216" s="166"/>
      <c r="J216" s="165">
        <f>ROUND(I216*H216,3)</f>
        <v>0</v>
      </c>
      <c r="K216" s="167"/>
      <c r="L216" s="168"/>
      <c r="M216" s="169" t="s">
        <v>1</v>
      </c>
      <c r="N216" s="170" t="s">
        <v>44</v>
      </c>
      <c r="O216" s="55"/>
      <c r="P216" s="156">
        <f>O216*H216</f>
        <v>0</v>
      </c>
      <c r="Q216" s="156">
        <v>2.0000000000000002E-5</v>
      </c>
      <c r="R216" s="156">
        <f>Q216*H216</f>
        <v>1.7000000000000001E-3</v>
      </c>
      <c r="S216" s="156">
        <v>0</v>
      </c>
      <c r="T216" s="157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8" t="s">
        <v>213</v>
      </c>
      <c r="AT216" s="158" t="s">
        <v>417</v>
      </c>
      <c r="AU216" s="158" t="s">
        <v>90</v>
      </c>
      <c r="AY216" s="14" t="s">
        <v>184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4" t="s">
        <v>90</v>
      </c>
      <c r="BK216" s="160">
        <f>ROUND(I216*H216,3)</f>
        <v>0</v>
      </c>
      <c r="BL216" s="14" t="s">
        <v>190</v>
      </c>
      <c r="BM216" s="158" t="s">
        <v>424</v>
      </c>
    </row>
    <row r="217" spans="1:65" s="2" customFormat="1" ht="24.2" customHeight="1">
      <c r="A217" s="29"/>
      <c r="B217" s="146"/>
      <c r="C217" s="161" t="s">
        <v>425</v>
      </c>
      <c r="D217" s="161" t="s">
        <v>417</v>
      </c>
      <c r="E217" s="162" t="s">
        <v>426</v>
      </c>
      <c r="F217" s="163" t="s">
        <v>427</v>
      </c>
      <c r="G217" s="164" t="s">
        <v>339</v>
      </c>
      <c r="H217" s="165">
        <v>15</v>
      </c>
      <c r="I217" s="166"/>
      <c r="J217" s="165">
        <f>ROUND(I217*H217,3)</f>
        <v>0</v>
      </c>
      <c r="K217" s="167"/>
      <c r="L217" s="168"/>
      <c r="M217" s="169" t="s">
        <v>1</v>
      </c>
      <c r="N217" s="170" t="s">
        <v>44</v>
      </c>
      <c r="O217" s="55"/>
      <c r="P217" s="156">
        <f>O217*H217</f>
        <v>0</v>
      </c>
      <c r="Q217" s="156">
        <v>2.5000000000000001E-4</v>
      </c>
      <c r="R217" s="156">
        <f>Q217*H217</f>
        <v>3.7499999999999999E-3</v>
      </c>
      <c r="S217" s="156">
        <v>0</v>
      </c>
      <c r="T217" s="157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8" t="s">
        <v>213</v>
      </c>
      <c r="AT217" s="158" t="s">
        <v>417</v>
      </c>
      <c r="AU217" s="158" t="s">
        <v>90</v>
      </c>
      <c r="AY217" s="14" t="s">
        <v>184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4" t="s">
        <v>90</v>
      </c>
      <c r="BK217" s="160">
        <f>ROUND(I217*H217,3)</f>
        <v>0</v>
      </c>
      <c r="BL217" s="14" t="s">
        <v>190</v>
      </c>
      <c r="BM217" s="158" t="s">
        <v>428</v>
      </c>
    </row>
    <row r="218" spans="1:65" s="2" customFormat="1" ht="24.2" customHeight="1">
      <c r="A218" s="29"/>
      <c r="B218" s="146"/>
      <c r="C218" s="161" t="s">
        <v>429</v>
      </c>
      <c r="D218" s="161" t="s">
        <v>417</v>
      </c>
      <c r="E218" s="162" t="s">
        <v>430</v>
      </c>
      <c r="F218" s="163" t="s">
        <v>431</v>
      </c>
      <c r="G218" s="164" t="s">
        <v>339</v>
      </c>
      <c r="H218" s="165">
        <v>38</v>
      </c>
      <c r="I218" s="166"/>
      <c r="J218" s="165">
        <f>ROUND(I218*H218,3)</f>
        <v>0</v>
      </c>
      <c r="K218" s="167"/>
      <c r="L218" s="168"/>
      <c r="M218" s="169" t="s">
        <v>1</v>
      </c>
      <c r="N218" s="170" t="s">
        <v>44</v>
      </c>
      <c r="O218" s="55"/>
      <c r="P218" s="156">
        <f>O218*H218</f>
        <v>0</v>
      </c>
      <c r="Q218" s="156">
        <v>0</v>
      </c>
      <c r="R218" s="156">
        <f>Q218*H218</f>
        <v>0</v>
      </c>
      <c r="S218" s="156">
        <v>0</v>
      </c>
      <c r="T218" s="157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58" t="s">
        <v>213</v>
      </c>
      <c r="AT218" s="158" t="s">
        <v>417</v>
      </c>
      <c r="AU218" s="158" t="s">
        <v>90</v>
      </c>
      <c r="AY218" s="14" t="s">
        <v>184</v>
      </c>
      <c r="BE218" s="159">
        <f>IF(N218="základná",J218,0)</f>
        <v>0</v>
      </c>
      <c r="BF218" s="159">
        <f>IF(N218="znížená",J218,0)</f>
        <v>0</v>
      </c>
      <c r="BG218" s="159">
        <f>IF(N218="zákl. prenesená",J218,0)</f>
        <v>0</v>
      </c>
      <c r="BH218" s="159">
        <f>IF(N218="zníž. prenesená",J218,0)</f>
        <v>0</v>
      </c>
      <c r="BI218" s="159">
        <f>IF(N218="nulová",J218,0)</f>
        <v>0</v>
      </c>
      <c r="BJ218" s="14" t="s">
        <v>90</v>
      </c>
      <c r="BK218" s="160">
        <f>ROUND(I218*H218,3)</f>
        <v>0</v>
      </c>
      <c r="BL218" s="14" t="s">
        <v>190</v>
      </c>
      <c r="BM218" s="158" t="s">
        <v>432</v>
      </c>
    </row>
    <row r="219" spans="1:65" s="2" customFormat="1" ht="24.2" customHeight="1">
      <c r="A219" s="29"/>
      <c r="B219" s="146"/>
      <c r="C219" s="161" t="s">
        <v>433</v>
      </c>
      <c r="D219" s="161" t="s">
        <v>417</v>
      </c>
      <c r="E219" s="162" t="s">
        <v>434</v>
      </c>
      <c r="F219" s="163" t="s">
        <v>435</v>
      </c>
      <c r="G219" s="164" t="s">
        <v>339</v>
      </c>
      <c r="H219" s="165">
        <v>18</v>
      </c>
      <c r="I219" s="166"/>
      <c r="J219" s="165">
        <f>ROUND(I219*H219,3)</f>
        <v>0</v>
      </c>
      <c r="K219" s="167"/>
      <c r="L219" s="168"/>
      <c r="M219" s="169" t="s">
        <v>1</v>
      </c>
      <c r="N219" s="170" t="s">
        <v>44</v>
      </c>
      <c r="O219" s="55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58" t="s">
        <v>213</v>
      </c>
      <c r="AT219" s="158" t="s">
        <v>417</v>
      </c>
      <c r="AU219" s="158" t="s">
        <v>90</v>
      </c>
      <c r="AY219" s="14" t="s">
        <v>184</v>
      </c>
      <c r="BE219" s="159">
        <f>IF(N219="základná",J219,0)</f>
        <v>0</v>
      </c>
      <c r="BF219" s="159">
        <f>IF(N219="znížená",J219,0)</f>
        <v>0</v>
      </c>
      <c r="BG219" s="159">
        <f>IF(N219="zákl. prenesená",J219,0)</f>
        <v>0</v>
      </c>
      <c r="BH219" s="159">
        <f>IF(N219="zníž. prenesená",J219,0)</f>
        <v>0</v>
      </c>
      <c r="BI219" s="159">
        <f>IF(N219="nulová",J219,0)</f>
        <v>0</v>
      </c>
      <c r="BJ219" s="14" t="s">
        <v>90</v>
      </c>
      <c r="BK219" s="160">
        <f>ROUND(I219*H219,3)</f>
        <v>0</v>
      </c>
      <c r="BL219" s="14" t="s">
        <v>190</v>
      </c>
      <c r="BM219" s="158" t="s">
        <v>436</v>
      </c>
    </row>
    <row r="220" spans="1:65" s="2" customFormat="1" ht="24.2" customHeight="1">
      <c r="A220" s="29"/>
      <c r="B220" s="146"/>
      <c r="C220" s="161" t="s">
        <v>437</v>
      </c>
      <c r="D220" s="161" t="s">
        <v>417</v>
      </c>
      <c r="E220" s="162" t="s">
        <v>438</v>
      </c>
      <c r="F220" s="163" t="s">
        <v>439</v>
      </c>
      <c r="G220" s="164" t="s">
        <v>389</v>
      </c>
      <c r="H220" s="165">
        <v>92</v>
      </c>
      <c r="I220" s="166"/>
      <c r="J220" s="165">
        <f>ROUND(I220*H220,3)</f>
        <v>0</v>
      </c>
      <c r="K220" s="167"/>
      <c r="L220" s="168"/>
      <c r="M220" s="169" t="s">
        <v>1</v>
      </c>
      <c r="N220" s="170" t="s">
        <v>44</v>
      </c>
      <c r="O220" s="55"/>
      <c r="P220" s="156">
        <f>O220*H220</f>
        <v>0</v>
      </c>
      <c r="Q220" s="156">
        <v>6.9999999999999994E-5</v>
      </c>
      <c r="R220" s="156">
        <f>Q220*H220</f>
        <v>6.4399999999999995E-3</v>
      </c>
      <c r="S220" s="156">
        <v>0</v>
      </c>
      <c r="T220" s="157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8" t="s">
        <v>213</v>
      </c>
      <c r="AT220" s="158" t="s">
        <v>417</v>
      </c>
      <c r="AU220" s="158" t="s">
        <v>90</v>
      </c>
      <c r="AY220" s="14" t="s">
        <v>184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4" t="s">
        <v>90</v>
      </c>
      <c r="BK220" s="160">
        <f>ROUND(I220*H220,3)</f>
        <v>0</v>
      </c>
      <c r="BL220" s="14" t="s">
        <v>190</v>
      </c>
      <c r="BM220" s="158" t="s">
        <v>440</v>
      </c>
    </row>
    <row r="221" spans="1:65" s="2" customFormat="1" ht="24.2" customHeight="1">
      <c r="A221" s="29"/>
      <c r="B221" s="146"/>
      <c r="C221" s="147" t="s">
        <v>441</v>
      </c>
      <c r="D221" s="147" t="s">
        <v>186</v>
      </c>
      <c r="E221" s="148" t="s">
        <v>442</v>
      </c>
      <c r="F221" s="149" t="s">
        <v>443</v>
      </c>
      <c r="G221" s="150" t="s">
        <v>241</v>
      </c>
      <c r="H221" s="151">
        <v>70</v>
      </c>
      <c r="I221" s="152"/>
      <c r="J221" s="151">
        <f>ROUND(I221*H221,3)</f>
        <v>0</v>
      </c>
      <c r="K221" s="153"/>
      <c r="L221" s="30"/>
      <c r="M221" s="154" t="s">
        <v>1</v>
      </c>
      <c r="N221" s="155" t="s">
        <v>44</v>
      </c>
      <c r="O221" s="55"/>
      <c r="P221" s="156">
        <f>O221*H221</f>
        <v>0</v>
      </c>
      <c r="Q221" s="156">
        <v>1E-4</v>
      </c>
      <c r="R221" s="156">
        <f>Q221*H221</f>
        <v>7.0000000000000001E-3</v>
      </c>
      <c r="S221" s="156">
        <v>0</v>
      </c>
      <c r="T221" s="157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8" t="s">
        <v>190</v>
      </c>
      <c r="AT221" s="158" t="s">
        <v>186</v>
      </c>
      <c r="AU221" s="158" t="s">
        <v>90</v>
      </c>
      <c r="AY221" s="14" t="s">
        <v>184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4" t="s">
        <v>90</v>
      </c>
      <c r="BK221" s="160">
        <f>ROUND(I221*H221,3)</f>
        <v>0</v>
      </c>
      <c r="BL221" s="14" t="s">
        <v>190</v>
      </c>
      <c r="BM221" s="158" t="s">
        <v>444</v>
      </c>
    </row>
    <row r="222" spans="1:65" s="2" customFormat="1" ht="14.45" customHeight="1">
      <c r="A222" s="29"/>
      <c r="B222" s="146"/>
      <c r="C222" s="161" t="s">
        <v>445</v>
      </c>
      <c r="D222" s="161" t="s">
        <v>417</v>
      </c>
      <c r="E222" s="162" t="s">
        <v>446</v>
      </c>
      <c r="F222" s="163" t="s">
        <v>447</v>
      </c>
      <c r="G222" s="164" t="s">
        <v>241</v>
      </c>
      <c r="H222" s="165">
        <v>70</v>
      </c>
      <c r="I222" s="166"/>
      <c r="J222" s="165">
        <f>ROUND(I222*H222,3)</f>
        <v>0</v>
      </c>
      <c r="K222" s="167"/>
      <c r="L222" s="168"/>
      <c r="M222" s="169" t="s">
        <v>1</v>
      </c>
      <c r="N222" s="170" t="s">
        <v>44</v>
      </c>
      <c r="O222" s="55"/>
      <c r="P222" s="156">
        <f>O222*H222</f>
        <v>0</v>
      </c>
      <c r="Q222" s="156">
        <v>1.3999999999999999E-4</v>
      </c>
      <c r="R222" s="156">
        <f>Q222*H222</f>
        <v>9.7999999999999997E-3</v>
      </c>
      <c r="S222" s="156">
        <v>0</v>
      </c>
      <c r="T222" s="157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8" t="s">
        <v>213</v>
      </c>
      <c r="AT222" s="158" t="s">
        <v>417</v>
      </c>
      <c r="AU222" s="158" t="s">
        <v>90</v>
      </c>
      <c r="AY222" s="14" t="s">
        <v>184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4" t="s">
        <v>90</v>
      </c>
      <c r="BK222" s="160">
        <f>ROUND(I222*H222,3)</f>
        <v>0</v>
      </c>
      <c r="BL222" s="14" t="s">
        <v>190</v>
      </c>
      <c r="BM222" s="158" t="s">
        <v>448</v>
      </c>
    </row>
    <row r="223" spans="1:65" s="2" customFormat="1" ht="14.45" customHeight="1">
      <c r="A223" s="29"/>
      <c r="B223" s="146"/>
      <c r="C223" s="147" t="s">
        <v>449</v>
      </c>
      <c r="D223" s="147" t="s">
        <v>186</v>
      </c>
      <c r="E223" s="148" t="s">
        <v>450</v>
      </c>
      <c r="F223" s="149" t="s">
        <v>451</v>
      </c>
      <c r="G223" s="150" t="s">
        <v>241</v>
      </c>
      <c r="H223" s="151">
        <v>70</v>
      </c>
      <c r="I223" s="152"/>
      <c r="J223" s="151">
        <f>ROUND(I223*H223,3)</f>
        <v>0</v>
      </c>
      <c r="K223" s="153"/>
      <c r="L223" s="30"/>
      <c r="M223" s="154" t="s">
        <v>1</v>
      </c>
      <c r="N223" s="155" t="s">
        <v>44</v>
      </c>
      <c r="O223" s="55"/>
      <c r="P223" s="156">
        <f>O223*H223</f>
        <v>0</v>
      </c>
      <c r="Q223" s="156">
        <v>0</v>
      </c>
      <c r="R223" s="156">
        <f>Q223*H223</f>
        <v>0</v>
      </c>
      <c r="S223" s="156">
        <v>0</v>
      </c>
      <c r="T223" s="157">
        <f>S223*H223</f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58" t="s">
        <v>190</v>
      </c>
      <c r="AT223" s="158" t="s">
        <v>186</v>
      </c>
      <c r="AU223" s="158" t="s">
        <v>90</v>
      </c>
      <c r="AY223" s="14" t="s">
        <v>184</v>
      </c>
      <c r="BE223" s="159">
        <f>IF(N223="základná",J223,0)</f>
        <v>0</v>
      </c>
      <c r="BF223" s="159">
        <f>IF(N223="znížená",J223,0)</f>
        <v>0</v>
      </c>
      <c r="BG223" s="159">
        <f>IF(N223="zákl. prenesená",J223,0)</f>
        <v>0</v>
      </c>
      <c r="BH223" s="159">
        <f>IF(N223="zníž. prenesená",J223,0)</f>
        <v>0</v>
      </c>
      <c r="BI223" s="159">
        <f>IF(N223="nulová",J223,0)</f>
        <v>0</v>
      </c>
      <c r="BJ223" s="14" t="s">
        <v>90</v>
      </c>
      <c r="BK223" s="160">
        <f>ROUND(I223*H223,3)</f>
        <v>0</v>
      </c>
      <c r="BL223" s="14" t="s">
        <v>190</v>
      </c>
      <c r="BM223" s="158" t="s">
        <v>452</v>
      </c>
    </row>
    <row r="224" spans="1:65" s="2" customFormat="1" ht="24.2" customHeight="1">
      <c r="A224" s="29"/>
      <c r="B224" s="146"/>
      <c r="C224" s="147" t="s">
        <v>453</v>
      </c>
      <c r="D224" s="147" t="s">
        <v>186</v>
      </c>
      <c r="E224" s="148" t="s">
        <v>454</v>
      </c>
      <c r="F224" s="149" t="s">
        <v>455</v>
      </c>
      <c r="G224" s="150" t="s">
        <v>241</v>
      </c>
      <c r="H224" s="151">
        <v>62.09</v>
      </c>
      <c r="I224" s="152"/>
      <c r="J224" s="151">
        <f>ROUND(I224*H224,3)</f>
        <v>0</v>
      </c>
      <c r="K224" s="153"/>
      <c r="L224" s="30"/>
      <c r="M224" s="154" t="s">
        <v>1</v>
      </c>
      <c r="N224" s="155" t="s">
        <v>44</v>
      </c>
      <c r="O224" s="55"/>
      <c r="P224" s="156">
        <f>O224*H224</f>
        <v>0</v>
      </c>
      <c r="Q224" s="156">
        <v>6.8799999999999998E-3</v>
      </c>
      <c r="R224" s="156">
        <f>Q224*H224</f>
        <v>0.42717920000000004</v>
      </c>
      <c r="S224" s="156">
        <v>0</v>
      </c>
      <c r="T224" s="157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8" t="s">
        <v>190</v>
      </c>
      <c r="AT224" s="158" t="s">
        <v>186</v>
      </c>
      <c r="AU224" s="158" t="s">
        <v>90</v>
      </c>
      <c r="AY224" s="14" t="s">
        <v>184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4" t="s">
        <v>90</v>
      </c>
      <c r="BK224" s="160">
        <f>ROUND(I224*H224,3)</f>
        <v>0</v>
      </c>
      <c r="BL224" s="14" t="s">
        <v>190</v>
      </c>
      <c r="BM224" s="158" t="s">
        <v>456</v>
      </c>
    </row>
    <row r="225" spans="1:65" s="2" customFormat="1" ht="24.2" customHeight="1">
      <c r="A225" s="29"/>
      <c r="B225" s="146"/>
      <c r="C225" s="147" t="s">
        <v>457</v>
      </c>
      <c r="D225" s="147" t="s">
        <v>186</v>
      </c>
      <c r="E225" s="148" t="s">
        <v>458</v>
      </c>
      <c r="F225" s="149" t="s">
        <v>459</v>
      </c>
      <c r="G225" s="150" t="s">
        <v>241</v>
      </c>
      <c r="H225" s="151">
        <v>62.09</v>
      </c>
      <c r="I225" s="152"/>
      <c r="J225" s="151">
        <f>ROUND(I225*H225,3)</f>
        <v>0</v>
      </c>
      <c r="K225" s="153"/>
      <c r="L225" s="30"/>
      <c r="M225" s="154" t="s">
        <v>1</v>
      </c>
      <c r="N225" s="155" t="s">
        <v>44</v>
      </c>
      <c r="O225" s="55"/>
      <c r="P225" s="156">
        <f>O225*H225</f>
        <v>0</v>
      </c>
      <c r="Q225" s="156">
        <v>4.15E-3</v>
      </c>
      <c r="R225" s="156">
        <f>Q225*H225</f>
        <v>0.2576735</v>
      </c>
      <c r="S225" s="156">
        <v>0</v>
      </c>
      <c r="T225" s="157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8" t="s">
        <v>190</v>
      </c>
      <c r="AT225" s="158" t="s">
        <v>186</v>
      </c>
      <c r="AU225" s="158" t="s">
        <v>90</v>
      </c>
      <c r="AY225" s="14" t="s">
        <v>184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4" t="s">
        <v>90</v>
      </c>
      <c r="BK225" s="160">
        <f>ROUND(I225*H225,3)</f>
        <v>0</v>
      </c>
      <c r="BL225" s="14" t="s">
        <v>190</v>
      </c>
      <c r="BM225" s="158" t="s">
        <v>460</v>
      </c>
    </row>
    <row r="226" spans="1:65" s="2" customFormat="1" ht="24.2" customHeight="1">
      <c r="A226" s="29"/>
      <c r="B226" s="146"/>
      <c r="C226" s="147" t="s">
        <v>461</v>
      </c>
      <c r="D226" s="147" t="s">
        <v>186</v>
      </c>
      <c r="E226" s="148" t="s">
        <v>462</v>
      </c>
      <c r="F226" s="149" t="s">
        <v>463</v>
      </c>
      <c r="G226" s="150" t="s">
        <v>241</v>
      </c>
      <c r="H226" s="151">
        <v>182</v>
      </c>
      <c r="I226" s="152"/>
      <c r="J226" s="151">
        <f>ROUND(I226*H226,3)</f>
        <v>0</v>
      </c>
      <c r="K226" s="153"/>
      <c r="L226" s="30"/>
      <c r="M226" s="154" t="s">
        <v>1</v>
      </c>
      <c r="N226" s="155" t="s">
        <v>44</v>
      </c>
      <c r="O226" s="55"/>
      <c r="P226" s="156">
        <f>O226*H226</f>
        <v>0</v>
      </c>
      <c r="Q226" s="156">
        <v>1.0880000000000001E-2</v>
      </c>
      <c r="R226" s="156">
        <f>Q226*H226</f>
        <v>1.9801600000000001</v>
      </c>
      <c r="S226" s="156">
        <v>0</v>
      </c>
      <c r="T226" s="157">
        <f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8" t="s">
        <v>190</v>
      </c>
      <c r="AT226" s="158" t="s">
        <v>186</v>
      </c>
      <c r="AU226" s="158" t="s">
        <v>90</v>
      </c>
      <c r="AY226" s="14" t="s">
        <v>184</v>
      </c>
      <c r="BE226" s="159">
        <f>IF(N226="základná",J226,0)</f>
        <v>0</v>
      </c>
      <c r="BF226" s="159">
        <f>IF(N226="znížená",J226,0)</f>
        <v>0</v>
      </c>
      <c r="BG226" s="159">
        <f>IF(N226="zákl. prenesená",J226,0)</f>
        <v>0</v>
      </c>
      <c r="BH226" s="159">
        <f>IF(N226="zníž. prenesená",J226,0)</f>
        <v>0</v>
      </c>
      <c r="BI226" s="159">
        <f>IF(N226="nulová",J226,0)</f>
        <v>0</v>
      </c>
      <c r="BJ226" s="14" t="s">
        <v>90</v>
      </c>
      <c r="BK226" s="160">
        <f>ROUND(I226*H226,3)</f>
        <v>0</v>
      </c>
      <c r="BL226" s="14" t="s">
        <v>190</v>
      </c>
      <c r="BM226" s="158" t="s">
        <v>464</v>
      </c>
    </row>
    <row r="227" spans="1:65" s="2" customFormat="1" ht="24.2" customHeight="1">
      <c r="A227" s="29"/>
      <c r="B227" s="146"/>
      <c r="C227" s="147" t="s">
        <v>465</v>
      </c>
      <c r="D227" s="147" t="s">
        <v>186</v>
      </c>
      <c r="E227" s="148" t="s">
        <v>466</v>
      </c>
      <c r="F227" s="149" t="s">
        <v>467</v>
      </c>
      <c r="G227" s="150" t="s">
        <v>241</v>
      </c>
      <c r="H227" s="151">
        <v>297.767</v>
      </c>
      <c r="I227" s="152"/>
      <c r="J227" s="151">
        <f>ROUND(I227*H227,3)</f>
        <v>0</v>
      </c>
      <c r="K227" s="153"/>
      <c r="L227" s="30"/>
      <c r="M227" s="154" t="s">
        <v>1</v>
      </c>
      <c r="N227" s="155" t="s">
        <v>44</v>
      </c>
      <c r="O227" s="55"/>
      <c r="P227" s="156">
        <f>O227*H227</f>
        <v>0</v>
      </c>
      <c r="Q227" s="156">
        <v>6.5599999999999999E-3</v>
      </c>
      <c r="R227" s="156">
        <f>Q227*H227</f>
        <v>1.95335152</v>
      </c>
      <c r="S227" s="156">
        <v>0</v>
      </c>
      <c r="T227" s="157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8" t="s">
        <v>190</v>
      </c>
      <c r="AT227" s="158" t="s">
        <v>186</v>
      </c>
      <c r="AU227" s="158" t="s">
        <v>90</v>
      </c>
      <c r="AY227" s="14" t="s">
        <v>184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4" t="s">
        <v>90</v>
      </c>
      <c r="BK227" s="160">
        <f>ROUND(I227*H227,3)</f>
        <v>0</v>
      </c>
      <c r="BL227" s="14" t="s">
        <v>190</v>
      </c>
      <c r="BM227" s="158" t="s">
        <v>468</v>
      </c>
    </row>
    <row r="228" spans="1:65" s="2" customFormat="1" ht="24.2" customHeight="1">
      <c r="A228" s="29"/>
      <c r="B228" s="146"/>
      <c r="C228" s="147" t="s">
        <v>469</v>
      </c>
      <c r="D228" s="147" t="s">
        <v>186</v>
      </c>
      <c r="E228" s="148" t="s">
        <v>470</v>
      </c>
      <c r="F228" s="149" t="s">
        <v>471</v>
      </c>
      <c r="G228" s="150" t="s">
        <v>241</v>
      </c>
      <c r="H228" s="151">
        <v>297.767</v>
      </c>
      <c r="I228" s="152"/>
      <c r="J228" s="151">
        <f>ROUND(I228*H228,3)</f>
        <v>0</v>
      </c>
      <c r="K228" s="153"/>
      <c r="L228" s="30"/>
      <c r="M228" s="154" t="s">
        <v>1</v>
      </c>
      <c r="N228" s="155" t="s">
        <v>44</v>
      </c>
      <c r="O228" s="55"/>
      <c r="P228" s="156">
        <f>O228*H228</f>
        <v>0</v>
      </c>
      <c r="Q228" s="156">
        <v>4.15E-3</v>
      </c>
      <c r="R228" s="156">
        <f>Q228*H228</f>
        <v>1.2357330499999999</v>
      </c>
      <c r="S228" s="156">
        <v>0</v>
      </c>
      <c r="T228" s="157">
        <f>S228*H228</f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58" t="s">
        <v>190</v>
      </c>
      <c r="AT228" s="158" t="s">
        <v>186</v>
      </c>
      <c r="AU228" s="158" t="s">
        <v>90</v>
      </c>
      <c r="AY228" s="14" t="s">
        <v>184</v>
      </c>
      <c r="BE228" s="159">
        <f>IF(N228="základná",J228,0)</f>
        <v>0</v>
      </c>
      <c r="BF228" s="159">
        <f>IF(N228="znížená",J228,0)</f>
        <v>0</v>
      </c>
      <c r="BG228" s="159">
        <f>IF(N228="zákl. prenesená",J228,0)</f>
        <v>0</v>
      </c>
      <c r="BH228" s="159">
        <f>IF(N228="zníž. prenesená",J228,0)</f>
        <v>0</v>
      </c>
      <c r="BI228" s="159">
        <f>IF(N228="nulová",J228,0)</f>
        <v>0</v>
      </c>
      <c r="BJ228" s="14" t="s">
        <v>90</v>
      </c>
      <c r="BK228" s="160">
        <f>ROUND(I228*H228,3)</f>
        <v>0</v>
      </c>
      <c r="BL228" s="14" t="s">
        <v>190</v>
      </c>
      <c r="BM228" s="158" t="s">
        <v>472</v>
      </c>
    </row>
    <row r="229" spans="1:65" s="2" customFormat="1" ht="24.2" customHeight="1">
      <c r="A229" s="29"/>
      <c r="B229" s="146"/>
      <c r="C229" s="147" t="s">
        <v>473</v>
      </c>
      <c r="D229" s="147" t="s">
        <v>186</v>
      </c>
      <c r="E229" s="148" t="s">
        <v>474</v>
      </c>
      <c r="F229" s="149" t="s">
        <v>475</v>
      </c>
      <c r="G229" s="150" t="s">
        <v>241</v>
      </c>
      <c r="H229" s="151">
        <v>234.45</v>
      </c>
      <c r="I229" s="152"/>
      <c r="J229" s="151">
        <f>ROUND(I229*H229,3)</f>
        <v>0</v>
      </c>
      <c r="K229" s="153"/>
      <c r="L229" s="30"/>
      <c r="M229" s="154" t="s">
        <v>1</v>
      </c>
      <c r="N229" s="155" t="s">
        <v>44</v>
      </c>
      <c r="O229" s="55"/>
      <c r="P229" s="156">
        <f>O229*H229</f>
        <v>0</v>
      </c>
      <c r="Q229" s="156">
        <v>3.3E-3</v>
      </c>
      <c r="R229" s="156">
        <f>Q229*H229</f>
        <v>0.77368499999999996</v>
      </c>
      <c r="S229" s="156">
        <v>0</v>
      </c>
      <c r="T229" s="157">
        <f>S229*H229</f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58" t="s">
        <v>190</v>
      </c>
      <c r="AT229" s="158" t="s">
        <v>186</v>
      </c>
      <c r="AU229" s="158" t="s">
        <v>90</v>
      </c>
      <c r="AY229" s="14" t="s">
        <v>184</v>
      </c>
      <c r="BE229" s="159">
        <f>IF(N229="základná",J229,0)</f>
        <v>0</v>
      </c>
      <c r="BF229" s="159">
        <f>IF(N229="znížená",J229,0)</f>
        <v>0</v>
      </c>
      <c r="BG229" s="159">
        <f>IF(N229="zákl. prenesená",J229,0)</f>
        <v>0</v>
      </c>
      <c r="BH229" s="159">
        <f>IF(N229="zníž. prenesená",J229,0)</f>
        <v>0</v>
      </c>
      <c r="BI229" s="159">
        <f>IF(N229="nulová",J229,0)</f>
        <v>0</v>
      </c>
      <c r="BJ229" s="14" t="s">
        <v>90</v>
      </c>
      <c r="BK229" s="160">
        <f>ROUND(I229*H229,3)</f>
        <v>0</v>
      </c>
      <c r="BL229" s="14" t="s">
        <v>190</v>
      </c>
      <c r="BM229" s="158" t="s">
        <v>476</v>
      </c>
    </row>
    <row r="230" spans="1:65" s="2" customFormat="1" ht="24.2" customHeight="1">
      <c r="A230" s="29"/>
      <c r="B230" s="146"/>
      <c r="C230" s="147" t="s">
        <v>477</v>
      </c>
      <c r="D230" s="147" t="s">
        <v>186</v>
      </c>
      <c r="E230" s="148" t="s">
        <v>478</v>
      </c>
      <c r="F230" s="149" t="s">
        <v>479</v>
      </c>
      <c r="G230" s="150" t="s">
        <v>241</v>
      </c>
      <c r="H230" s="151">
        <v>234.45</v>
      </c>
      <c r="I230" s="152"/>
      <c r="J230" s="151">
        <f>ROUND(I230*H230,3)</f>
        <v>0</v>
      </c>
      <c r="K230" s="153"/>
      <c r="L230" s="30"/>
      <c r="M230" s="154" t="s">
        <v>1</v>
      </c>
      <c r="N230" s="155" t="s">
        <v>44</v>
      </c>
      <c r="O230" s="55"/>
      <c r="P230" s="156">
        <f>O230*H230</f>
        <v>0</v>
      </c>
      <c r="Q230" s="156">
        <v>4.0000000000000002E-4</v>
      </c>
      <c r="R230" s="156">
        <f>Q230*H230</f>
        <v>9.3780000000000002E-2</v>
      </c>
      <c r="S230" s="156">
        <v>0</v>
      </c>
      <c r="T230" s="157">
        <f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58" t="s">
        <v>190</v>
      </c>
      <c r="AT230" s="158" t="s">
        <v>186</v>
      </c>
      <c r="AU230" s="158" t="s">
        <v>90</v>
      </c>
      <c r="AY230" s="14" t="s">
        <v>184</v>
      </c>
      <c r="BE230" s="159">
        <f>IF(N230="základná",J230,0)</f>
        <v>0</v>
      </c>
      <c r="BF230" s="159">
        <f>IF(N230="znížená",J230,0)</f>
        <v>0</v>
      </c>
      <c r="BG230" s="159">
        <f>IF(N230="zákl. prenesená",J230,0)</f>
        <v>0</v>
      </c>
      <c r="BH230" s="159">
        <f>IF(N230="zníž. prenesená",J230,0)</f>
        <v>0</v>
      </c>
      <c r="BI230" s="159">
        <f>IF(N230="nulová",J230,0)</f>
        <v>0</v>
      </c>
      <c r="BJ230" s="14" t="s">
        <v>90</v>
      </c>
      <c r="BK230" s="160">
        <f>ROUND(I230*H230,3)</f>
        <v>0</v>
      </c>
      <c r="BL230" s="14" t="s">
        <v>190</v>
      </c>
      <c r="BM230" s="158" t="s">
        <v>480</v>
      </c>
    </row>
    <row r="231" spans="1:65" s="2" customFormat="1" ht="24.2" customHeight="1">
      <c r="A231" s="29"/>
      <c r="B231" s="146"/>
      <c r="C231" s="147" t="s">
        <v>481</v>
      </c>
      <c r="D231" s="147" t="s">
        <v>186</v>
      </c>
      <c r="E231" s="148" t="s">
        <v>482</v>
      </c>
      <c r="F231" s="149" t="s">
        <v>483</v>
      </c>
      <c r="G231" s="150" t="s">
        <v>241</v>
      </c>
      <c r="H231" s="151">
        <v>234.45</v>
      </c>
      <c r="I231" s="152"/>
      <c r="J231" s="151">
        <f>ROUND(I231*H231,3)</f>
        <v>0</v>
      </c>
      <c r="K231" s="153"/>
      <c r="L231" s="30"/>
      <c r="M231" s="154" t="s">
        <v>1</v>
      </c>
      <c r="N231" s="155" t="s">
        <v>44</v>
      </c>
      <c r="O231" s="55"/>
      <c r="P231" s="156">
        <f>O231*H231</f>
        <v>0</v>
      </c>
      <c r="Q231" s="156">
        <v>4.15E-3</v>
      </c>
      <c r="R231" s="156">
        <f>Q231*H231</f>
        <v>0.97296749999999999</v>
      </c>
      <c r="S231" s="156">
        <v>0</v>
      </c>
      <c r="T231" s="157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58" t="s">
        <v>190</v>
      </c>
      <c r="AT231" s="158" t="s">
        <v>186</v>
      </c>
      <c r="AU231" s="158" t="s">
        <v>90</v>
      </c>
      <c r="AY231" s="14" t="s">
        <v>184</v>
      </c>
      <c r="BE231" s="159">
        <f>IF(N231="základná",J231,0)</f>
        <v>0</v>
      </c>
      <c r="BF231" s="159">
        <f>IF(N231="znížená",J231,0)</f>
        <v>0</v>
      </c>
      <c r="BG231" s="159">
        <f>IF(N231="zákl. prenesená",J231,0)</f>
        <v>0</v>
      </c>
      <c r="BH231" s="159">
        <f>IF(N231="zníž. prenesená",J231,0)</f>
        <v>0</v>
      </c>
      <c r="BI231" s="159">
        <f>IF(N231="nulová",J231,0)</f>
        <v>0</v>
      </c>
      <c r="BJ231" s="14" t="s">
        <v>90</v>
      </c>
      <c r="BK231" s="160">
        <f>ROUND(I231*H231,3)</f>
        <v>0</v>
      </c>
      <c r="BL231" s="14" t="s">
        <v>190</v>
      </c>
      <c r="BM231" s="158" t="s">
        <v>484</v>
      </c>
    </row>
    <row r="232" spans="1:65" s="2" customFormat="1" ht="14.45" customHeight="1">
      <c r="A232" s="29"/>
      <c r="B232" s="146"/>
      <c r="C232" s="147" t="s">
        <v>485</v>
      </c>
      <c r="D232" s="147" t="s">
        <v>186</v>
      </c>
      <c r="E232" s="148" t="s">
        <v>486</v>
      </c>
      <c r="F232" s="149" t="s">
        <v>487</v>
      </c>
      <c r="G232" s="150" t="s">
        <v>241</v>
      </c>
      <c r="H232" s="151">
        <v>234.45</v>
      </c>
      <c r="I232" s="152"/>
      <c r="J232" s="151">
        <f>ROUND(I232*H232,3)</f>
        <v>0</v>
      </c>
      <c r="K232" s="153"/>
      <c r="L232" s="30"/>
      <c r="M232" s="154" t="s">
        <v>1</v>
      </c>
      <c r="N232" s="155" t="s">
        <v>44</v>
      </c>
      <c r="O232" s="55"/>
      <c r="P232" s="156">
        <f>O232*H232</f>
        <v>0</v>
      </c>
      <c r="Q232" s="156">
        <v>1.3469999999999999E-2</v>
      </c>
      <c r="R232" s="156">
        <f>Q232*H232</f>
        <v>3.1580414999999995</v>
      </c>
      <c r="S232" s="156">
        <v>0</v>
      </c>
      <c r="T232" s="157">
        <f>S232*H232</f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58" t="s">
        <v>190</v>
      </c>
      <c r="AT232" s="158" t="s">
        <v>186</v>
      </c>
      <c r="AU232" s="158" t="s">
        <v>90</v>
      </c>
      <c r="AY232" s="14" t="s">
        <v>184</v>
      </c>
      <c r="BE232" s="159">
        <f>IF(N232="základná",J232,0)</f>
        <v>0</v>
      </c>
      <c r="BF232" s="159">
        <f>IF(N232="znížená",J232,0)</f>
        <v>0</v>
      </c>
      <c r="BG232" s="159">
        <f>IF(N232="zákl. prenesená",J232,0)</f>
        <v>0</v>
      </c>
      <c r="BH232" s="159">
        <f>IF(N232="zníž. prenesená",J232,0)</f>
        <v>0</v>
      </c>
      <c r="BI232" s="159">
        <f>IF(N232="nulová",J232,0)</f>
        <v>0</v>
      </c>
      <c r="BJ232" s="14" t="s">
        <v>90</v>
      </c>
      <c r="BK232" s="160">
        <f>ROUND(I232*H232,3)</f>
        <v>0</v>
      </c>
      <c r="BL232" s="14" t="s">
        <v>190</v>
      </c>
      <c r="BM232" s="158" t="s">
        <v>488</v>
      </c>
    </row>
    <row r="233" spans="1:65" s="2" customFormat="1" ht="24.2" customHeight="1">
      <c r="A233" s="29"/>
      <c r="B233" s="146"/>
      <c r="C233" s="161" t="s">
        <v>489</v>
      </c>
      <c r="D233" s="161" t="s">
        <v>417</v>
      </c>
      <c r="E233" s="162" t="s">
        <v>490</v>
      </c>
      <c r="F233" s="163" t="s">
        <v>491</v>
      </c>
      <c r="G233" s="164" t="s">
        <v>241</v>
      </c>
      <c r="H233" s="165">
        <v>234.45</v>
      </c>
      <c r="I233" s="166"/>
      <c r="J233" s="165">
        <f>ROUND(I233*H233,3)</f>
        <v>0</v>
      </c>
      <c r="K233" s="167"/>
      <c r="L233" s="168"/>
      <c r="M233" s="169" t="s">
        <v>1</v>
      </c>
      <c r="N233" s="170" t="s">
        <v>44</v>
      </c>
      <c r="O233" s="55"/>
      <c r="P233" s="156">
        <f>O233*H233</f>
        <v>0</v>
      </c>
      <c r="Q233" s="156">
        <v>8.7000000000000001E-4</v>
      </c>
      <c r="R233" s="156">
        <f>Q233*H233</f>
        <v>0.2039715</v>
      </c>
      <c r="S233" s="156">
        <v>0</v>
      </c>
      <c r="T233" s="157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58" t="s">
        <v>213</v>
      </c>
      <c r="AT233" s="158" t="s">
        <v>417</v>
      </c>
      <c r="AU233" s="158" t="s">
        <v>90</v>
      </c>
      <c r="AY233" s="14" t="s">
        <v>184</v>
      </c>
      <c r="BE233" s="159">
        <f>IF(N233="základná",J233,0)</f>
        <v>0</v>
      </c>
      <c r="BF233" s="159">
        <f>IF(N233="znížená",J233,0)</f>
        <v>0</v>
      </c>
      <c r="BG233" s="159">
        <f>IF(N233="zákl. prenesená",J233,0)</f>
        <v>0</v>
      </c>
      <c r="BH233" s="159">
        <f>IF(N233="zníž. prenesená",J233,0)</f>
        <v>0</v>
      </c>
      <c r="BI233" s="159">
        <f>IF(N233="nulová",J233,0)</f>
        <v>0</v>
      </c>
      <c r="BJ233" s="14" t="s">
        <v>90</v>
      </c>
      <c r="BK233" s="160">
        <f>ROUND(I233*H233,3)</f>
        <v>0</v>
      </c>
      <c r="BL233" s="14" t="s">
        <v>190</v>
      </c>
      <c r="BM233" s="158" t="s">
        <v>492</v>
      </c>
    </row>
    <row r="234" spans="1:65" s="2" customFormat="1" ht="24.2" customHeight="1">
      <c r="A234" s="29"/>
      <c r="B234" s="146"/>
      <c r="C234" s="147" t="s">
        <v>493</v>
      </c>
      <c r="D234" s="147" t="s">
        <v>186</v>
      </c>
      <c r="E234" s="148" t="s">
        <v>494</v>
      </c>
      <c r="F234" s="149" t="s">
        <v>495</v>
      </c>
      <c r="G234" s="150" t="s">
        <v>241</v>
      </c>
      <c r="H234" s="151">
        <v>167</v>
      </c>
      <c r="I234" s="152"/>
      <c r="J234" s="151">
        <f>ROUND(I234*H234,3)</f>
        <v>0</v>
      </c>
      <c r="K234" s="153"/>
      <c r="L234" s="30"/>
      <c r="M234" s="154" t="s">
        <v>1</v>
      </c>
      <c r="N234" s="155" t="s">
        <v>44</v>
      </c>
      <c r="O234" s="55"/>
      <c r="P234" s="156">
        <f>O234*H234</f>
        <v>0</v>
      </c>
      <c r="Q234" s="156">
        <v>0</v>
      </c>
      <c r="R234" s="156">
        <f>Q234*H234</f>
        <v>0</v>
      </c>
      <c r="S234" s="156">
        <v>0</v>
      </c>
      <c r="T234" s="157">
        <f>S234*H234</f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58" t="s">
        <v>190</v>
      </c>
      <c r="AT234" s="158" t="s">
        <v>186</v>
      </c>
      <c r="AU234" s="158" t="s">
        <v>90</v>
      </c>
      <c r="AY234" s="14" t="s">
        <v>184</v>
      </c>
      <c r="BE234" s="159">
        <f>IF(N234="základná",J234,0)</f>
        <v>0</v>
      </c>
      <c r="BF234" s="159">
        <f>IF(N234="znížená",J234,0)</f>
        <v>0</v>
      </c>
      <c r="BG234" s="159">
        <f>IF(N234="zákl. prenesená",J234,0)</f>
        <v>0</v>
      </c>
      <c r="BH234" s="159">
        <f>IF(N234="zníž. prenesená",J234,0)</f>
        <v>0</v>
      </c>
      <c r="BI234" s="159">
        <f>IF(N234="nulová",J234,0)</f>
        <v>0</v>
      </c>
      <c r="BJ234" s="14" t="s">
        <v>90</v>
      </c>
      <c r="BK234" s="160">
        <f>ROUND(I234*H234,3)</f>
        <v>0</v>
      </c>
      <c r="BL234" s="14" t="s">
        <v>190</v>
      </c>
      <c r="BM234" s="158" t="s">
        <v>496</v>
      </c>
    </row>
    <row r="235" spans="1:65" s="2" customFormat="1" ht="24.2" customHeight="1">
      <c r="A235" s="29"/>
      <c r="B235" s="146"/>
      <c r="C235" s="161" t="s">
        <v>497</v>
      </c>
      <c r="D235" s="161" t="s">
        <v>417</v>
      </c>
      <c r="E235" s="162" t="s">
        <v>498</v>
      </c>
      <c r="F235" s="163" t="s">
        <v>499</v>
      </c>
      <c r="G235" s="164" t="s">
        <v>241</v>
      </c>
      <c r="H235" s="165">
        <v>167</v>
      </c>
      <c r="I235" s="166"/>
      <c r="J235" s="165">
        <f>ROUND(I235*H235,3)</f>
        <v>0</v>
      </c>
      <c r="K235" s="167"/>
      <c r="L235" s="168"/>
      <c r="M235" s="169" t="s">
        <v>1</v>
      </c>
      <c r="N235" s="170" t="s">
        <v>44</v>
      </c>
      <c r="O235" s="55"/>
      <c r="P235" s="156">
        <f>O235*H235</f>
        <v>0</v>
      </c>
      <c r="Q235" s="156">
        <v>1E-4</v>
      </c>
      <c r="R235" s="156">
        <f>Q235*H235</f>
        <v>1.67E-2</v>
      </c>
      <c r="S235" s="156">
        <v>0</v>
      </c>
      <c r="T235" s="157">
        <f>S235*H235</f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58" t="s">
        <v>213</v>
      </c>
      <c r="AT235" s="158" t="s">
        <v>417</v>
      </c>
      <c r="AU235" s="158" t="s">
        <v>90</v>
      </c>
      <c r="AY235" s="14" t="s">
        <v>184</v>
      </c>
      <c r="BE235" s="159">
        <f>IF(N235="základná",J235,0)</f>
        <v>0</v>
      </c>
      <c r="BF235" s="159">
        <f>IF(N235="znížená",J235,0)</f>
        <v>0</v>
      </c>
      <c r="BG235" s="159">
        <f>IF(N235="zákl. prenesená",J235,0)</f>
        <v>0</v>
      </c>
      <c r="BH235" s="159">
        <f>IF(N235="zníž. prenesená",J235,0)</f>
        <v>0</v>
      </c>
      <c r="BI235" s="159">
        <f>IF(N235="nulová",J235,0)</f>
        <v>0</v>
      </c>
      <c r="BJ235" s="14" t="s">
        <v>90</v>
      </c>
      <c r="BK235" s="160">
        <f>ROUND(I235*H235,3)</f>
        <v>0</v>
      </c>
      <c r="BL235" s="14" t="s">
        <v>190</v>
      </c>
      <c r="BM235" s="158" t="s">
        <v>500</v>
      </c>
    </row>
    <row r="236" spans="1:65" s="2" customFormat="1" ht="14.45" customHeight="1">
      <c r="A236" s="29"/>
      <c r="B236" s="146"/>
      <c r="C236" s="147" t="s">
        <v>501</v>
      </c>
      <c r="D236" s="147" t="s">
        <v>186</v>
      </c>
      <c r="E236" s="148" t="s">
        <v>502</v>
      </c>
      <c r="F236" s="149" t="s">
        <v>503</v>
      </c>
      <c r="G236" s="150" t="s">
        <v>389</v>
      </c>
      <c r="H236" s="151">
        <v>127</v>
      </c>
      <c r="I236" s="152"/>
      <c r="J236" s="151">
        <f>ROUND(I236*H236,3)</f>
        <v>0</v>
      </c>
      <c r="K236" s="153"/>
      <c r="L236" s="30"/>
      <c r="M236" s="154" t="s">
        <v>1</v>
      </c>
      <c r="N236" s="155" t="s">
        <v>44</v>
      </c>
      <c r="O236" s="55"/>
      <c r="P236" s="156">
        <f>O236*H236</f>
        <v>0</v>
      </c>
      <c r="Q236" s="156">
        <v>0</v>
      </c>
      <c r="R236" s="156">
        <f>Q236*H236</f>
        <v>0</v>
      </c>
      <c r="S236" s="156">
        <v>0</v>
      </c>
      <c r="T236" s="157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58" t="s">
        <v>190</v>
      </c>
      <c r="AT236" s="158" t="s">
        <v>186</v>
      </c>
      <c r="AU236" s="158" t="s">
        <v>90</v>
      </c>
      <c r="AY236" s="14" t="s">
        <v>184</v>
      </c>
      <c r="BE236" s="159">
        <f>IF(N236="základná",J236,0)</f>
        <v>0</v>
      </c>
      <c r="BF236" s="159">
        <f>IF(N236="znížená",J236,0)</f>
        <v>0</v>
      </c>
      <c r="BG236" s="159">
        <f>IF(N236="zákl. prenesená",J236,0)</f>
        <v>0</v>
      </c>
      <c r="BH236" s="159">
        <f>IF(N236="zníž. prenesená",J236,0)</f>
        <v>0</v>
      </c>
      <c r="BI236" s="159">
        <f>IF(N236="nulová",J236,0)</f>
        <v>0</v>
      </c>
      <c r="BJ236" s="14" t="s">
        <v>90</v>
      </c>
      <c r="BK236" s="160">
        <f>ROUND(I236*H236,3)</f>
        <v>0</v>
      </c>
      <c r="BL236" s="14" t="s">
        <v>190</v>
      </c>
      <c r="BM236" s="158" t="s">
        <v>504</v>
      </c>
    </row>
    <row r="237" spans="1:65" s="2" customFormat="1" ht="37.9" customHeight="1">
      <c r="A237" s="29"/>
      <c r="B237" s="146"/>
      <c r="C237" s="161" t="s">
        <v>505</v>
      </c>
      <c r="D237" s="161" t="s">
        <v>417</v>
      </c>
      <c r="E237" s="162" t="s">
        <v>506</v>
      </c>
      <c r="F237" s="163" t="s">
        <v>507</v>
      </c>
      <c r="G237" s="164" t="s">
        <v>389</v>
      </c>
      <c r="H237" s="165">
        <v>127</v>
      </c>
      <c r="I237" s="166"/>
      <c r="J237" s="165">
        <f>ROUND(I237*H237,3)</f>
        <v>0</v>
      </c>
      <c r="K237" s="167"/>
      <c r="L237" s="168"/>
      <c r="M237" s="169" t="s">
        <v>1</v>
      </c>
      <c r="N237" s="170" t="s">
        <v>44</v>
      </c>
      <c r="O237" s="55"/>
      <c r="P237" s="156">
        <f>O237*H237</f>
        <v>0</v>
      </c>
      <c r="Q237" s="156">
        <v>1.4999999999999999E-4</v>
      </c>
      <c r="R237" s="156">
        <f>Q237*H237</f>
        <v>1.9049999999999997E-2</v>
      </c>
      <c r="S237" s="156">
        <v>0</v>
      </c>
      <c r="T237" s="157">
        <f>S237*H237</f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58" t="s">
        <v>213</v>
      </c>
      <c r="AT237" s="158" t="s">
        <v>417</v>
      </c>
      <c r="AU237" s="158" t="s">
        <v>90</v>
      </c>
      <c r="AY237" s="14" t="s">
        <v>184</v>
      </c>
      <c r="BE237" s="159">
        <f>IF(N237="základná",J237,0)</f>
        <v>0</v>
      </c>
      <c r="BF237" s="159">
        <f>IF(N237="znížená",J237,0)</f>
        <v>0</v>
      </c>
      <c r="BG237" s="159">
        <f>IF(N237="zákl. prenesená",J237,0)</f>
        <v>0</v>
      </c>
      <c r="BH237" s="159">
        <f>IF(N237="zníž. prenesená",J237,0)</f>
        <v>0</v>
      </c>
      <c r="BI237" s="159">
        <f>IF(N237="nulová",J237,0)</f>
        <v>0</v>
      </c>
      <c r="BJ237" s="14" t="s">
        <v>90</v>
      </c>
      <c r="BK237" s="160">
        <f>ROUND(I237*H237,3)</f>
        <v>0</v>
      </c>
      <c r="BL237" s="14" t="s">
        <v>190</v>
      </c>
      <c r="BM237" s="158" t="s">
        <v>508</v>
      </c>
    </row>
    <row r="238" spans="1:65" s="2" customFormat="1" ht="24.2" customHeight="1">
      <c r="A238" s="29"/>
      <c r="B238" s="146"/>
      <c r="C238" s="147" t="s">
        <v>509</v>
      </c>
      <c r="D238" s="147" t="s">
        <v>186</v>
      </c>
      <c r="E238" s="148" t="s">
        <v>510</v>
      </c>
      <c r="F238" s="149" t="s">
        <v>511</v>
      </c>
      <c r="G238" s="150" t="s">
        <v>241</v>
      </c>
      <c r="H238" s="151">
        <v>167</v>
      </c>
      <c r="I238" s="152"/>
      <c r="J238" s="151">
        <f>ROUND(I238*H238,3)</f>
        <v>0</v>
      </c>
      <c r="K238" s="153"/>
      <c r="L238" s="30"/>
      <c r="M238" s="154" t="s">
        <v>1</v>
      </c>
      <c r="N238" s="155" t="s">
        <v>44</v>
      </c>
      <c r="O238" s="55"/>
      <c r="P238" s="156">
        <f>O238*H238</f>
        <v>0</v>
      </c>
      <c r="Q238" s="156">
        <v>9.2700000000000005E-2</v>
      </c>
      <c r="R238" s="156">
        <f>Q238*H238</f>
        <v>15.4809</v>
      </c>
      <c r="S238" s="156">
        <v>0</v>
      </c>
      <c r="T238" s="157">
        <f>S238*H238</f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58" t="s">
        <v>190</v>
      </c>
      <c r="AT238" s="158" t="s">
        <v>186</v>
      </c>
      <c r="AU238" s="158" t="s">
        <v>90</v>
      </c>
      <c r="AY238" s="14" t="s">
        <v>184</v>
      </c>
      <c r="BE238" s="159">
        <f>IF(N238="základná",J238,0)</f>
        <v>0</v>
      </c>
      <c r="BF238" s="159">
        <f>IF(N238="znížená",J238,0)</f>
        <v>0</v>
      </c>
      <c r="BG238" s="159">
        <f>IF(N238="zákl. prenesená",J238,0)</f>
        <v>0</v>
      </c>
      <c r="BH238" s="159">
        <f>IF(N238="zníž. prenesená",J238,0)</f>
        <v>0</v>
      </c>
      <c r="BI238" s="159">
        <f>IF(N238="nulová",J238,0)</f>
        <v>0</v>
      </c>
      <c r="BJ238" s="14" t="s">
        <v>90</v>
      </c>
      <c r="BK238" s="160">
        <f>ROUND(I238*H238,3)</f>
        <v>0</v>
      </c>
      <c r="BL238" s="14" t="s">
        <v>190</v>
      </c>
      <c r="BM238" s="158" t="s">
        <v>512</v>
      </c>
    </row>
    <row r="239" spans="1:65" s="2" customFormat="1" ht="14.45" customHeight="1">
      <c r="A239" s="29"/>
      <c r="B239" s="146"/>
      <c r="C239" s="147" t="s">
        <v>513</v>
      </c>
      <c r="D239" s="147" t="s">
        <v>186</v>
      </c>
      <c r="E239" s="148" t="s">
        <v>514</v>
      </c>
      <c r="F239" s="149" t="s">
        <v>515</v>
      </c>
      <c r="G239" s="150" t="s">
        <v>241</v>
      </c>
      <c r="H239" s="151">
        <v>63.84</v>
      </c>
      <c r="I239" s="152"/>
      <c r="J239" s="151">
        <f>ROUND(I239*H239,3)</f>
        <v>0</v>
      </c>
      <c r="K239" s="153"/>
      <c r="L239" s="30"/>
      <c r="M239" s="154" t="s">
        <v>1</v>
      </c>
      <c r="N239" s="155" t="s">
        <v>44</v>
      </c>
      <c r="O239" s="55"/>
      <c r="P239" s="156">
        <f>O239*H239</f>
        <v>0</v>
      </c>
      <c r="Q239" s="156">
        <v>3.6000000000000002E-4</v>
      </c>
      <c r="R239" s="156">
        <f>Q239*H239</f>
        <v>2.2982400000000004E-2</v>
      </c>
      <c r="S239" s="156">
        <v>0</v>
      </c>
      <c r="T239" s="157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58" t="s">
        <v>248</v>
      </c>
      <c r="AT239" s="158" t="s">
        <v>186</v>
      </c>
      <c r="AU239" s="158" t="s">
        <v>90</v>
      </c>
      <c r="AY239" s="14" t="s">
        <v>184</v>
      </c>
      <c r="BE239" s="159">
        <f>IF(N239="základná",J239,0)</f>
        <v>0</v>
      </c>
      <c r="BF239" s="159">
        <f>IF(N239="znížená",J239,0)</f>
        <v>0</v>
      </c>
      <c r="BG239" s="159">
        <f>IF(N239="zákl. prenesená",J239,0)</f>
        <v>0</v>
      </c>
      <c r="BH239" s="159">
        <f>IF(N239="zníž. prenesená",J239,0)</f>
        <v>0</v>
      </c>
      <c r="BI239" s="159">
        <f>IF(N239="nulová",J239,0)</f>
        <v>0</v>
      </c>
      <c r="BJ239" s="14" t="s">
        <v>90</v>
      </c>
      <c r="BK239" s="160">
        <f>ROUND(I239*H239,3)</f>
        <v>0</v>
      </c>
      <c r="BL239" s="14" t="s">
        <v>248</v>
      </c>
      <c r="BM239" s="158" t="s">
        <v>516</v>
      </c>
    </row>
    <row r="240" spans="1:65" s="12" customFormat="1" ht="22.9" customHeight="1">
      <c r="B240" s="133"/>
      <c r="D240" s="134" t="s">
        <v>77</v>
      </c>
      <c r="E240" s="144" t="s">
        <v>213</v>
      </c>
      <c r="F240" s="144" t="s">
        <v>517</v>
      </c>
      <c r="I240" s="136"/>
      <c r="J240" s="145">
        <f>BK240</f>
        <v>0</v>
      </c>
      <c r="L240" s="133"/>
      <c r="M240" s="138"/>
      <c r="N240" s="139"/>
      <c r="O240" s="139"/>
      <c r="P240" s="140">
        <f>SUM(P241:P253)</f>
        <v>0</v>
      </c>
      <c r="Q240" s="139"/>
      <c r="R240" s="140">
        <f>SUM(R241:R253)</f>
        <v>6.0399999999999994E-3</v>
      </c>
      <c r="S240" s="139"/>
      <c r="T240" s="141">
        <f>SUM(T241:T253)</f>
        <v>0</v>
      </c>
      <c r="AR240" s="134" t="s">
        <v>85</v>
      </c>
      <c r="AT240" s="142" t="s">
        <v>77</v>
      </c>
      <c r="AU240" s="142" t="s">
        <v>85</v>
      </c>
      <c r="AY240" s="134" t="s">
        <v>184</v>
      </c>
      <c r="BK240" s="143">
        <f>SUM(BK241:BK253)</f>
        <v>0</v>
      </c>
    </row>
    <row r="241" spans="1:65" s="2" customFormat="1" ht="24.2" customHeight="1">
      <c r="A241" s="29"/>
      <c r="B241" s="146"/>
      <c r="C241" s="147" t="s">
        <v>518</v>
      </c>
      <c r="D241" s="147" t="s">
        <v>186</v>
      </c>
      <c r="E241" s="148" t="s">
        <v>519</v>
      </c>
      <c r="F241" s="149" t="s">
        <v>520</v>
      </c>
      <c r="G241" s="150" t="s">
        <v>389</v>
      </c>
      <c r="H241" s="151">
        <v>20</v>
      </c>
      <c r="I241" s="152"/>
      <c r="J241" s="151">
        <f>ROUND(I241*H241,3)</f>
        <v>0</v>
      </c>
      <c r="K241" s="153"/>
      <c r="L241" s="30"/>
      <c r="M241" s="154" t="s">
        <v>1</v>
      </c>
      <c r="N241" s="155" t="s">
        <v>44</v>
      </c>
      <c r="O241" s="55"/>
      <c r="P241" s="156">
        <f>O241*H241</f>
        <v>0</v>
      </c>
      <c r="Q241" s="156">
        <v>0</v>
      </c>
      <c r="R241" s="156">
        <f>Q241*H241</f>
        <v>0</v>
      </c>
      <c r="S241" s="156">
        <v>0</v>
      </c>
      <c r="T241" s="157">
        <f>S241*H241</f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58" t="s">
        <v>190</v>
      </c>
      <c r="AT241" s="158" t="s">
        <v>186</v>
      </c>
      <c r="AU241" s="158" t="s">
        <v>90</v>
      </c>
      <c r="AY241" s="14" t="s">
        <v>184</v>
      </c>
      <c r="BE241" s="159">
        <f>IF(N241="základná",J241,0)</f>
        <v>0</v>
      </c>
      <c r="BF241" s="159">
        <f>IF(N241="znížená",J241,0)</f>
        <v>0</v>
      </c>
      <c r="BG241" s="159">
        <f>IF(N241="zákl. prenesená",J241,0)</f>
        <v>0</v>
      </c>
      <c r="BH241" s="159">
        <f>IF(N241="zníž. prenesená",J241,0)</f>
        <v>0</v>
      </c>
      <c r="BI241" s="159">
        <f>IF(N241="nulová",J241,0)</f>
        <v>0</v>
      </c>
      <c r="BJ241" s="14" t="s">
        <v>90</v>
      </c>
      <c r="BK241" s="160">
        <f>ROUND(I241*H241,3)</f>
        <v>0</v>
      </c>
      <c r="BL241" s="14" t="s">
        <v>190</v>
      </c>
      <c r="BM241" s="158" t="s">
        <v>521</v>
      </c>
    </row>
    <row r="242" spans="1:65" s="2" customFormat="1" ht="24.2" customHeight="1">
      <c r="A242" s="29"/>
      <c r="B242" s="146"/>
      <c r="C242" s="161" t="s">
        <v>522</v>
      </c>
      <c r="D242" s="161" t="s">
        <v>417</v>
      </c>
      <c r="E242" s="162" t="s">
        <v>523</v>
      </c>
      <c r="F242" s="163" t="s">
        <v>524</v>
      </c>
      <c r="G242" s="164" t="s">
        <v>389</v>
      </c>
      <c r="H242" s="165">
        <v>20</v>
      </c>
      <c r="I242" s="166"/>
      <c r="J242" s="165">
        <f>ROUND(I242*H242,3)</f>
        <v>0</v>
      </c>
      <c r="K242" s="167"/>
      <c r="L242" s="168"/>
      <c r="M242" s="169" t="s">
        <v>1</v>
      </c>
      <c r="N242" s="170" t="s">
        <v>44</v>
      </c>
      <c r="O242" s="55"/>
      <c r="P242" s="156">
        <f>O242*H242</f>
        <v>0</v>
      </c>
      <c r="Q242" s="156">
        <v>1.3999999999999999E-4</v>
      </c>
      <c r="R242" s="156">
        <f>Q242*H242</f>
        <v>2.7999999999999995E-3</v>
      </c>
      <c r="S242" s="156">
        <v>0</v>
      </c>
      <c r="T242" s="157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58" t="s">
        <v>213</v>
      </c>
      <c r="AT242" s="158" t="s">
        <v>417</v>
      </c>
      <c r="AU242" s="158" t="s">
        <v>90</v>
      </c>
      <c r="AY242" s="14" t="s">
        <v>184</v>
      </c>
      <c r="BE242" s="159">
        <f>IF(N242="základná",J242,0)</f>
        <v>0</v>
      </c>
      <c r="BF242" s="159">
        <f>IF(N242="znížená",J242,0)</f>
        <v>0</v>
      </c>
      <c r="BG242" s="159">
        <f>IF(N242="zákl. prenesená",J242,0)</f>
        <v>0</v>
      </c>
      <c r="BH242" s="159">
        <f>IF(N242="zníž. prenesená",J242,0)</f>
        <v>0</v>
      </c>
      <c r="BI242" s="159">
        <f>IF(N242="nulová",J242,0)</f>
        <v>0</v>
      </c>
      <c r="BJ242" s="14" t="s">
        <v>90</v>
      </c>
      <c r="BK242" s="160">
        <f>ROUND(I242*H242,3)</f>
        <v>0</v>
      </c>
      <c r="BL242" s="14" t="s">
        <v>190</v>
      </c>
      <c r="BM242" s="158" t="s">
        <v>525</v>
      </c>
    </row>
    <row r="243" spans="1:65" s="2" customFormat="1" ht="14.45" customHeight="1">
      <c r="A243" s="29"/>
      <c r="B243" s="146"/>
      <c r="C243" s="147" t="s">
        <v>526</v>
      </c>
      <c r="D243" s="147" t="s">
        <v>186</v>
      </c>
      <c r="E243" s="148" t="s">
        <v>527</v>
      </c>
      <c r="F243" s="149" t="s">
        <v>528</v>
      </c>
      <c r="G243" s="150" t="s">
        <v>339</v>
      </c>
      <c r="H243" s="151">
        <v>1</v>
      </c>
      <c r="I243" s="152"/>
      <c r="J243" s="151">
        <f>ROUND(I243*H243,3)</f>
        <v>0</v>
      </c>
      <c r="K243" s="153"/>
      <c r="L243" s="30"/>
      <c r="M243" s="154" t="s">
        <v>1</v>
      </c>
      <c r="N243" s="155" t="s">
        <v>44</v>
      </c>
      <c r="O243" s="55"/>
      <c r="P243" s="156">
        <f>O243*H243</f>
        <v>0</v>
      </c>
      <c r="Q243" s="156">
        <v>4.0000000000000003E-5</v>
      </c>
      <c r="R243" s="156">
        <f>Q243*H243</f>
        <v>4.0000000000000003E-5</v>
      </c>
      <c r="S243" s="156">
        <v>0</v>
      </c>
      <c r="T243" s="157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58" t="s">
        <v>190</v>
      </c>
      <c r="AT243" s="158" t="s">
        <v>186</v>
      </c>
      <c r="AU243" s="158" t="s">
        <v>90</v>
      </c>
      <c r="AY243" s="14" t="s">
        <v>184</v>
      </c>
      <c r="BE243" s="159">
        <f>IF(N243="základná",J243,0)</f>
        <v>0</v>
      </c>
      <c r="BF243" s="159">
        <f>IF(N243="znížená",J243,0)</f>
        <v>0</v>
      </c>
      <c r="BG243" s="159">
        <f>IF(N243="zákl. prenesená",J243,0)</f>
        <v>0</v>
      </c>
      <c r="BH243" s="159">
        <f>IF(N243="zníž. prenesená",J243,0)</f>
        <v>0</v>
      </c>
      <c r="BI243" s="159">
        <f>IF(N243="nulová",J243,0)</f>
        <v>0</v>
      </c>
      <c r="BJ243" s="14" t="s">
        <v>90</v>
      </c>
      <c r="BK243" s="160">
        <f>ROUND(I243*H243,3)</f>
        <v>0</v>
      </c>
      <c r="BL243" s="14" t="s">
        <v>190</v>
      </c>
      <c r="BM243" s="158" t="s">
        <v>529</v>
      </c>
    </row>
    <row r="244" spans="1:65" s="2" customFormat="1" ht="24.2" customHeight="1">
      <c r="A244" s="29"/>
      <c r="B244" s="146"/>
      <c r="C244" s="161" t="s">
        <v>530</v>
      </c>
      <c r="D244" s="161" t="s">
        <v>417</v>
      </c>
      <c r="E244" s="162" t="s">
        <v>531</v>
      </c>
      <c r="F244" s="163" t="s">
        <v>532</v>
      </c>
      <c r="G244" s="164" t="s">
        <v>339</v>
      </c>
      <c r="H244" s="165">
        <v>1</v>
      </c>
      <c r="I244" s="166"/>
      <c r="J244" s="165">
        <f>ROUND(I244*H244,3)</f>
        <v>0</v>
      </c>
      <c r="K244" s="167"/>
      <c r="L244" s="168"/>
      <c r="M244" s="169" t="s">
        <v>1</v>
      </c>
      <c r="N244" s="170" t="s">
        <v>44</v>
      </c>
      <c r="O244" s="55"/>
      <c r="P244" s="156">
        <f>O244*H244</f>
        <v>0</v>
      </c>
      <c r="Q244" s="156">
        <v>5.5999999999999995E-4</v>
      </c>
      <c r="R244" s="156">
        <f>Q244*H244</f>
        <v>5.5999999999999995E-4</v>
      </c>
      <c r="S244" s="156">
        <v>0</v>
      </c>
      <c r="T244" s="157">
        <f>S244*H244</f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58" t="s">
        <v>312</v>
      </c>
      <c r="AT244" s="158" t="s">
        <v>417</v>
      </c>
      <c r="AU244" s="158" t="s">
        <v>90</v>
      </c>
      <c r="AY244" s="14" t="s">
        <v>184</v>
      </c>
      <c r="BE244" s="159">
        <f>IF(N244="základná",J244,0)</f>
        <v>0</v>
      </c>
      <c r="BF244" s="159">
        <f>IF(N244="znížená",J244,0)</f>
        <v>0</v>
      </c>
      <c r="BG244" s="159">
        <f>IF(N244="zákl. prenesená",J244,0)</f>
        <v>0</v>
      </c>
      <c r="BH244" s="159">
        <f>IF(N244="zníž. prenesená",J244,0)</f>
        <v>0</v>
      </c>
      <c r="BI244" s="159">
        <f>IF(N244="nulová",J244,0)</f>
        <v>0</v>
      </c>
      <c r="BJ244" s="14" t="s">
        <v>90</v>
      </c>
      <c r="BK244" s="160">
        <f>ROUND(I244*H244,3)</f>
        <v>0</v>
      </c>
      <c r="BL244" s="14" t="s">
        <v>248</v>
      </c>
      <c r="BM244" s="158" t="s">
        <v>533</v>
      </c>
    </row>
    <row r="245" spans="1:65" s="2" customFormat="1" ht="14.45" customHeight="1">
      <c r="A245" s="29"/>
      <c r="B245" s="146"/>
      <c r="C245" s="161" t="s">
        <v>534</v>
      </c>
      <c r="D245" s="161" t="s">
        <v>417</v>
      </c>
      <c r="E245" s="162" t="s">
        <v>535</v>
      </c>
      <c r="F245" s="163" t="s">
        <v>536</v>
      </c>
      <c r="G245" s="164" t="s">
        <v>339</v>
      </c>
      <c r="H245" s="165">
        <v>2</v>
      </c>
      <c r="I245" s="166"/>
      <c r="J245" s="165">
        <f>ROUND(I245*H245,3)</f>
        <v>0</v>
      </c>
      <c r="K245" s="167"/>
      <c r="L245" s="168"/>
      <c r="M245" s="169" t="s">
        <v>1</v>
      </c>
      <c r="N245" s="170" t="s">
        <v>44</v>
      </c>
      <c r="O245" s="55"/>
      <c r="P245" s="156">
        <f>O245*H245</f>
        <v>0</v>
      </c>
      <c r="Q245" s="156">
        <v>4.0000000000000002E-4</v>
      </c>
      <c r="R245" s="156">
        <f>Q245*H245</f>
        <v>8.0000000000000004E-4</v>
      </c>
      <c r="S245" s="156">
        <v>0</v>
      </c>
      <c r="T245" s="157">
        <f>S245*H245</f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58" t="s">
        <v>213</v>
      </c>
      <c r="AT245" s="158" t="s">
        <v>417</v>
      </c>
      <c r="AU245" s="158" t="s">
        <v>90</v>
      </c>
      <c r="AY245" s="14" t="s">
        <v>184</v>
      </c>
      <c r="BE245" s="159">
        <f>IF(N245="základná",J245,0)</f>
        <v>0</v>
      </c>
      <c r="BF245" s="159">
        <f>IF(N245="znížená",J245,0)</f>
        <v>0</v>
      </c>
      <c r="BG245" s="159">
        <f>IF(N245="zákl. prenesená",J245,0)</f>
        <v>0</v>
      </c>
      <c r="BH245" s="159">
        <f>IF(N245="zníž. prenesená",J245,0)</f>
        <v>0</v>
      </c>
      <c r="BI245" s="159">
        <f>IF(N245="nulová",J245,0)</f>
        <v>0</v>
      </c>
      <c r="BJ245" s="14" t="s">
        <v>90</v>
      </c>
      <c r="BK245" s="160">
        <f>ROUND(I245*H245,3)</f>
        <v>0</v>
      </c>
      <c r="BL245" s="14" t="s">
        <v>190</v>
      </c>
      <c r="BM245" s="158" t="s">
        <v>537</v>
      </c>
    </row>
    <row r="246" spans="1:65" s="2" customFormat="1" ht="14.45" customHeight="1">
      <c r="A246" s="29"/>
      <c r="B246" s="146"/>
      <c r="C246" s="147" t="s">
        <v>538</v>
      </c>
      <c r="D246" s="147" t="s">
        <v>186</v>
      </c>
      <c r="E246" s="148" t="s">
        <v>539</v>
      </c>
      <c r="F246" s="149" t="s">
        <v>540</v>
      </c>
      <c r="G246" s="150" t="s">
        <v>339</v>
      </c>
      <c r="H246" s="151">
        <v>2</v>
      </c>
      <c r="I246" s="152"/>
      <c r="J246" s="151">
        <f>ROUND(I246*H246,3)</f>
        <v>0</v>
      </c>
      <c r="K246" s="153"/>
      <c r="L246" s="30"/>
      <c r="M246" s="154" t="s">
        <v>1</v>
      </c>
      <c r="N246" s="155" t="s">
        <v>44</v>
      </c>
      <c r="O246" s="55"/>
      <c r="P246" s="156">
        <f>O246*H246</f>
        <v>0</v>
      </c>
      <c r="Q246" s="156">
        <v>4.0000000000000003E-5</v>
      </c>
      <c r="R246" s="156">
        <f>Q246*H246</f>
        <v>8.0000000000000007E-5</v>
      </c>
      <c r="S246" s="156">
        <v>0</v>
      </c>
      <c r="T246" s="157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58" t="s">
        <v>190</v>
      </c>
      <c r="AT246" s="158" t="s">
        <v>186</v>
      </c>
      <c r="AU246" s="158" t="s">
        <v>90</v>
      </c>
      <c r="AY246" s="14" t="s">
        <v>184</v>
      </c>
      <c r="BE246" s="159">
        <f>IF(N246="základná",J246,0)</f>
        <v>0</v>
      </c>
      <c r="BF246" s="159">
        <f>IF(N246="znížená",J246,0)</f>
        <v>0</v>
      </c>
      <c r="BG246" s="159">
        <f>IF(N246="zákl. prenesená",J246,0)</f>
        <v>0</v>
      </c>
      <c r="BH246" s="159">
        <f>IF(N246="zníž. prenesená",J246,0)</f>
        <v>0</v>
      </c>
      <c r="BI246" s="159">
        <f>IF(N246="nulová",J246,0)</f>
        <v>0</v>
      </c>
      <c r="BJ246" s="14" t="s">
        <v>90</v>
      </c>
      <c r="BK246" s="160">
        <f>ROUND(I246*H246,3)</f>
        <v>0</v>
      </c>
      <c r="BL246" s="14" t="s">
        <v>190</v>
      </c>
      <c r="BM246" s="158" t="s">
        <v>541</v>
      </c>
    </row>
    <row r="247" spans="1:65" s="2" customFormat="1" ht="14.45" customHeight="1">
      <c r="A247" s="29"/>
      <c r="B247" s="146"/>
      <c r="C247" s="161" t="s">
        <v>542</v>
      </c>
      <c r="D247" s="161" t="s">
        <v>417</v>
      </c>
      <c r="E247" s="162" t="s">
        <v>543</v>
      </c>
      <c r="F247" s="163" t="s">
        <v>544</v>
      </c>
      <c r="G247" s="164" t="s">
        <v>339</v>
      </c>
      <c r="H247" s="165">
        <v>2</v>
      </c>
      <c r="I247" s="166"/>
      <c r="J247" s="165">
        <f>ROUND(I247*H247,3)</f>
        <v>0</v>
      </c>
      <c r="K247" s="167"/>
      <c r="L247" s="168"/>
      <c r="M247" s="169" t="s">
        <v>1</v>
      </c>
      <c r="N247" s="170" t="s">
        <v>44</v>
      </c>
      <c r="O247" s="55"/>
      <c r="P247" s="156">
        <f>O247*H247</f>
        <v>0</v>
      </c>
      <c r="Q247" s="156">
        <v>2.7E-4</v>
      </c>
      <c r="R247" s="156">
        <f>Q247*H247</f>
        <v>5.4000000000000001E-4</v>
      </c>
      <c r="S247" s="156">
        <v>0</v>
      </c>
      <c r="T247" s="157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58" t="s">
        <v>213</v>
      </c>
      <c r="AT247" s="158" t="s">
        <v>417</v>
      </c>
      <c r="AU247" s="158" t="s">
        <v>90</v>
      </c>
      <c r="AY247" s="14" t="s">
        <v>184</v>
      </c>
      <c r="BE247" s="159">
        <f>IF(N247="základná",J247,0)</f>
        <v>0</v>
      </c>
      <c r="BF247" s="159">
        <f>IF(N247="znížená",J247,0)</f>
        <v>0</v>
      </c>
      <c r="BG247" s="159">
        <f>IF(N247="zákl. prenesená",J247,0)</f>
        <v>0</v>
      </c>
      <c r="BH247" s="159">
        <f>IF(N247="zníž. prenesená",J247,0)</f>
        <v>0</v>
      </c>
      <c r="BI247" s="159">
        <f>IF(N247="nulová",J247,0)</f>
        <v>0</v>
      </c>
      <c r="BJ247" s="14" t="s">
        <v>90</v>
      </c>
      <c r="BK247" s="160">
        <f>ROUND(I247*H247,3)</f>
        <v>0</v>
      </c>
      <c r="BL247" s="14" t="s">
        <v>190</v>
      </c>
      <c r="BM247" s="158" t="s">
        <v>545</v>
      </c>
    </row>
    <row r="248" spans="1:65" s="2" customFormat="1" ht="14.45" customHeight="1">
      <c r="A248" s="29"/>
      <c r="B248" s="146"/>
      <c r="C248" s="147" t="s">
        <v>546</v>
      </c>
      <c r="D248" s="147" t="s">
        <v>186</v>
      </c>
      <c r="E248" s="148" t="s">
        <v>547</v>
      </c>
      <c r="F248" s="149" t="s">
        <v>548</v>
      </c>
      <c r="G248" s="150" t="s">
        <v>339</v>
      </c>
      <c r="H248" s="151">
        <v>2</v>
      </c>
      <c r="I248" s="152"/>
      <c r="J248" s="151">
        <f>ROUND(I248*H248,3)</f>
        <v>0</v>
      </c>
      <c r="K248" s="153"/>
      <c r="L248" s="30"/>
      <c r="M248" s="154" t="s">
        <v>1</v>
      </c>
      <c r="N248" s="155" t="s">
        <v>44</v>
      </c>
      <c r="O248" s="55"/>
      <c r="P248" s="156">
        <f>O248*H248</f>
        <v>0</v>
      </c>
      <c r="Q248" s="156">
        <v>4.0000000000000003E-5</v>
      </c>
      <c r="R248" s="156">
        <f>Q248*H248</f>
        <v>8.0000000000000007E-5</v>
      </c>
      <c r="S248" s="156">
        <v>0</v>
      </c>
      <c r="T248" s="157">
        <f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58" t="s">
        <v>190</v>
      </c>
      <c r="AT248" s="158" t="s">
        <v>186</v>
      </c>
      <c r="AU248" s="158" t="s">
        <v>90</v>
      </c>
      <c r="AY248" s="14" t="s">
        <v>184</v>
      </c>
      <c r="BE248" s="159">
        <f>IF(N248="základná",J248,0)</f>
        <v>0</v>
      </c>
      <c r="BF248" s="159">
        <f>IF(N248="znížená",J248,0)</f>
        <v>0</v>
      </c>
      <c r="BG248" s="159">
        <f>IF(N248="zákl. prenesená",J248,0)</f>
        <v>0</v>
      </c>
      <c r="BH248" s="159">
        <f>IF(N248="zníž. prenesená",J248,0)</f>
        <v>0</v>
      </c>
      <c r="BI248" s="159">
        <f>IF(N248="nulová",J248,0)</f>
        <v>0</v>
      </c>
      <c r="BJ248" s="14" t="s">
        <v>90</v>
      </c>
      <c r="BK248" s="160">
        <f>ROUND(I248*H248,3)</f>
        <v>0</v>
      </c>
      <c r="BL248" s="14" t="s">
        <v>190</v>
      </c>
      <c r="BM248" s="158" t="s">
        <v>549</v>
      </c>
    </row>
    <row r="249" spans="1:65" s="2" customFormat="1" ht="14.45" customHeight="1">
      <c r="A249" s="29"/>
      <c r="B249" s="146"/>
      <c r="C249" s="161" t="s">
        <v>550</v>
      </c>
      <c r="D249" s="161" t="s">
        <v>417</v>
      </c>
      <c r="E249" s="162" t="s">
        <v>551</v>
      </c>
      <c r="F249" s="163" t="s">
        <v>552</v>
      </c>
      <c r="G249" s="164" t="s">
        <v>339</v>
      </c>
      <c r="H249" s="165">
        <v>2</v>
      </c>
      <c r="I249" s="166"/>
      <c r="J249" s="165">
        <f>ROUND(I249*H249,3)</f>
        <v>0</v>
      </c>
      <c r="K249" s="167"/>
      <c r="L249" s="168"/>
      <c r="M249" s="169" t="s">
        <v>1</v>
      </c>
      <c r="N249" s="170" t="s">
        <v>44</v>
      </c>
      <c r="O249" s="55"/>
      <c r="P249" s="156">
        <f>O249*H249</f>
        <v>0</v>
      </c>
      <c r="Q249" s="156">
        <v>2.7E-4</v>
      </c>
      <c r="R249" s="156">
        <f>Q249*H249</f>
        <v>5.4000000000000001E-4</v>
      </c>
      <c r="S249" s="156">
        <v>0</v>
      </c>
      <c r="T249" s="157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58" t="s">
        <v>213</v>
      </c>
      <c r="AT249" s="158" t="s">
        <v>417</v>
      </c>
      <c r="AU249" s="158" t="s">
        <v>90</v>
      </c>
      <c r="AY249" s="14" t="s">
        <v>184</v>
      </c>
      <c r="BE249" s="159">
        <f>IF(N249="základná",J249,0)</f>
        <v>0</v>
      </c>
      <c r="BF249" s="159">
        <f>IF(N249="znížená",J249,0)</f>
        <v>0</v>
      </c>
      <c r="BG249" s="159">
        <f>IF(N249="zákl. prenesená",J249,0)</f>
        <v>0</v>
      </c>
      <c r="BH249" s="159">
        <f>IF(N249="zníž. prenesená",J249,0)</f>
        <v>0</v>
      </c>
      <c r="BI249" s="159">
        <f>IF(N249="nulová",J249,0)</f>
        <v>0</v>
      </c>
      <c r="BJ249" s="14" t="s">
        <v>90</v>
      </c>
      <c r="BK249" s="160">
        <f>ROUND(I249*H249,3)</f>
        <v>0</v>
      </c>
      <c r="BL249" s="14" t="s">
        <v>190</v>
      </c>
      <c r="BM249" s="158" t="s">
        <v>553</v>
      </c>
    </row>
    <row r="250" spans="1:65" s="2" customFormat="1" ht="14.45" customHeight="1">
      <c r="A250" s="29"/>
      <c r="B250" s="146"/>
      <c r="C250" s="147" t="s">
        <v>554</v>
      </c>
      <c r="D250" s="147" t="s">
        <v>186</v>
      </c>
      <c r="E250" s="148" t="s">
        <v>555</v>
      </c>
      <c r="F250" s="149" t="s">
        <v>556</v>
      </c>
      <c r="G250" s="150" t="s">
        <v>339</v>
      </c>
      <c r="H250" s="151">
        <v>1</v>
      </c>
      <c r="I250" s="152"/>
      <c r="J250" s="151">
        <f>ROUND(I250*H250,3)</f>
        <v>0</v>
      </c>
      <c r="K250" s="153"/>
      <c r="L250" s="30"/>
      <c r="M250" s="154" t="s">
        <v>1</v>
      </c>
      <c r="N250" s="155" t="s">
        <v>44</v>
      </c>
      <c r="O250" s="55"/>
      <c r="P250" s="156">
        <f>O250*H250</f>
        <v>0</v>
      </c>
      <c r="Q250" s="156">
        <v>5.0000000000000002E-5</v>
      </c>
      <c r="R250" s="156">
        <f>Q250*H250</f>
        <v>5.0000000000000002E-5</v>
      </c>
      <c r="S250" s="156">
        <v>0</v>
      </c>
      <c r="T250" s="157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58" t="s">
        <v>190</v>
      </c>
      <c r="AT250" s="158" t="s">
        <v>186</v>
      </c>
      <c r="AU250" s="158" t="s">
        <v>90</v>
      </c>
      <c r="AY250" s="14" t="s">
        <v>184</v>
      </c>
      <c r="BE250" s="159">
        <f>IF(N250="základná",J250,0)</f>
        <v>0</v>
      </c>
      <c r="BF250" s="159">
        <f>IF(N250="znížená",J250,0)</f>
        <v>0</v>
      </c>
      <c r="BG250" s="159">
        <f>IF(N250="zákl. prenesená",J250,0)</f>
        <v>0</v>
      </c>
      <c r="BH250" s="159">
        <f>IF(N250="zníž. prenesená",J250,0)</f>
        <v>0</v>
      </c>
      <c r="BI250" s="159">
        <f>IF(N250="nulová",J250,0)</f>
        <v>0</v>
      </c>
      <c r="BJ250" s="14" t="s">
        <v>90</v>
      </c>
      <c r="BK250" s="160">
        <f>ROUND(I250*H250,3)</f>
        <v>0</v>
      </c>
      <c r="BL250" s="14" t="s">
        <v>190</v>
      </c>
      <c r="BM250" s="158" t="s">
        <v>557</v>
      </c>
    </row>
    <row r="251" spans="1:65" s="2" customFormat="1" ht="14.45" customHeight="1">
      <c r="A251" s="29"/>
      <c r="B251" s="146"/>
      <c r="C251" s="161" t="s">
        <v>558</v>
      </c>
      <c r="D251" s="161" t="s">
        <v>417</v>
      </c>
      <c r="E251" s="162" t="s">
        <v>559</v>
      </c>
      <c r="F251" s="163" t="s">
        <v>560</v>
      </c>
      <c r="G251" s="164" t="s">
        <v>339</v>
      </c>
      <c r="H251" s="165">
        <v>1</v>
      </c>
      <c r="I251" s="166"/>
      <c r="J251" s="165">
        <f>ROUND(I251*H251,3)</f>
        <v>0</v>
      </c>
      <c r="K251" s="167"/>
      <c r="L251" s="168"/>
      <c r="M251" s="169" t="s">
        <v>1</v>
      </c>
      <c r="N251" s="170" t="s">
        <v>44</v>
      </c>
      <c r="O251" s="55"/>
      <c r="P251" s="156">
        <f>O251*H251</f>
        <v>0</v>
      </c>
      <c r="Q251" s="156">
        <v>5.5000000000000003E-4</v>
      </c>
      <c r="R251" s="156">
        <f>Q251*H251</f>
        <v>5.5000000000000003E-4</v>
      </c>
      <c r="S251" s="156">
        <v>0</v>
      </c>
      <c r="T251" s="157">
        <f>S251*H251</f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58" t="s">
        <v>213</v>
      </c>
      <c r="AT251" s="158" t="s">
        <v>417</v>
      </c>
      <c r="AU251" s="158" t="s">
        <v>90</v>
      </c>
      <c r="AY251" s="14" t="s">
        <v>184</v>
      </c>
      <c r="BE251" s="159">
        <f>IF(N251="základná",J251,0)</f>
        <v>0</v>
      </c>
      <c r="BF251" s="159">
        <f>IF(N251="znížená",J251,0)</f>
        <v>0</v>
      </c>
      <c r="BG251" s="159">
        <f>IF(N251="zákl. prenesená",J251,0)</f>
        <v>0</v>
      </c>
      <c r="BH251" s="159">
        <f>IF(N251="zníž. prenesená",J251,0)</f>
        <v>0</v>
      </c>
      <c r="BI251" s="159">
        <f>IF(N251="nulová",J251,0)</f>
        <v>0</v>
      </c>
      <c r="BJ251" s="14" t="s">
        <v>90</v>
      </c>
      <c r="BK251" s="160">
        <f>ROUND(I251*H251,3)</f>
        <v>0</v>
      </c>
      <c r="BL251" s="14" t="s">
        <v>190</v>
      </c>
      <c r="BM251" s="158" t="s">
        <v>561</v>
      </c>
    </row>
    <row r="252" spans="1:65" s="2" customFormat="1" ht="14.45" customHeight="1">
      <c r="A252" s="29"/>
      <c r="B252" s="146"/>
      <c r="C252" s="147" t="s">
        <v>562</v>
      </c>
      <c r="D252" s="147" t="s">
        <v>186</v>
      </c>
      <c r="E252" s="148" t="s">
        <v>563</v>
      </c>
      <c r="F252" s="149" t="s">
        <v>564</v>
      </c>
      <c r="G252" s="150" t="s">
        <v>389</v>
      </c>
      <c r="H252" s="151">
        <v>20</v>
      </c>
      <c r="I252" s="152"/>
      <c r="J252" s="151">
        <f>ROUND(I252*H252,3)</f>
        <v>0</v>
      </c>
      <c r="K252" s="153"/>
      <c r="L252" s="30"/>
      <c r="M252" s="154" t="s">
        <v>1</v>
      </c>
      <c r="N252" s="155" t="s">
        <v>44</v>
      </c>
      <c r="O252" s="55"/>
      <c r="P252" s="156">
        <f>O252*H252</f>
        <v>0</v>
      </c>
      <c r="Q252" s="156">
        <v>0</v>
      </c>
      <c r="R252" s="156">
        <f>Q252*H252</f>
        <v>0</v>
      </c>
      <c r="S252" s="156">
        <v>0</v>
      </c>
      <c r="T252" s="157">
        <f>S252*H252</f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58" t="s">
        <v>190</v>
      </c>
      <c r="AT252" s="158" t="s">
        <v>186</v>
      </c>
      <c r="AU252" s="158" t="s">
        <v>90</v>
      </c>
      <c r="AY252" s="14" t="s">
        <v>184</v>
      </c>
      <c r="BE252" s="159">
        <f>IF(N252="základná",J252,0)</f>
        <v>0</v>
      </c>
      <c r="BF252" s="159">
        <f>IF(N252="znížená",J252,0)</f>
        <v>0</v>
      </c>
      <c r="BG252" s="159">
        <f>IF(N252="zákl. prenesená",J252,0)</f>
        <v>0</v>
      </c>
      <c r="BH252" s="159">
        <f>IF(N252="zníž. prenesená",J252,0)</f>
        <v>0</v>
      </c>
      <c r="BI252" s="159">
        <f>IF(N252="nulová",J252,0)</f>
        <v>0</v>
      </c>
      <c r="BJ252" s="14" t="s">
        <v>90</v>
      </c>
      <c r="BK252" s="160">
        <f>ROUND(I252*H252,3)</f>
        <v>0</v>
      </c>
      <c r="BL252" s="14" t="s">
        <v>190</v>
      </c>
      <c r="BM252" s="158" t="s">
        <v>565</v>
      </c>
    </row>
    <row r="253" spans="1:65" s="2" customFormat="1" ht="24.2" customHeight="1">
      <c r="A253" s="29"/>
      <c r="B253" s="146"/>
      <c r="C253" s="147" t="s">
        <v>566</v>
      </c>
      <c r="D253" s="147" t="s">
        <v>186</v>
      </c>
      <c r="E253" s="148" t="s">
        <v>567</v>
      </c>
      <c r="F253" s="149" t="s">
        <v>568</v>
      </c>
      <c r="G253" s="150" t="s">
        <v>389</v>
      </c>
      <c r="H253" s="151">
        <v>20</v>
      </c>
      <c r="I253" s="152"/>
      <c r="J253" s="151">
        <f>ROUND(I253*H253,3)</f>
        <v>0</v>
      </c>
      <c r="K253" s="153"/>
      <c r="L253" s="30"/>
      <c r="M253" s="154" t="s">
        <v>1</v>
      </c>
      <c r="N253" s="155" t="s">
        <v>44</v>
      </c>
      <c r="O253" s="55"/>
      <c r="P253" s="156">
        <f>O253*H253</f>
        <v>0</v>
      </c>
      <c r="Q253" s="156">
        <v>0</v>
      </c>
      <c r="R253" s="156">
        <f>Q253*H253</f>
        <v>0</v>
      </c>
      <c r="S253" s="156">
        <v>0</v>
      </c>
      <c r="T253" s="157">
        <f>S253*H253</f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58" t="s">
        <v>190</v>
      </c>
      <c r="AT253" s="158" t="s">
        <v>186</v>
      </c>
      <c r="AU253" s="158" t="s">
        <v>90</v>
      </c>
      <c r="AY253" s="14" t="s">
        <v>184</v>
      </c>
      <c r="BE253" s="159">
        <f>IF(N253="základná",J253,0)</f>
        <v>0</v>
      </c>
      <c r="BF253" s="159">
        <f>IF(N253="znížená",J253,0)</f>
        <v>0</v>
      </c>
      <c r="BG253" s="159">
        <f>IF(N253="zákl. prenesená",J253,0)</f>
        <v>0</v>
      </c>
      <c r="BH253" s="159">
        <f>IF(N253="zníž. prenesená",J253,0)</f>
        <v>0</v>
      </c>
      <c r="BI253" s="159">
        <f>IF(N253="nulová",J253,0)</f>
        <v>0</v>
      </c>
      <c r="BJ253" s="14" t="s">
        <v>90</v>
      </c>
      <c r="BK253" s="160">
        <f>ROUND(I253*H253,3)</f>
        <v>0</v>
      </c>
      <c r="BL253" s="14" t="s">
        <v>190</v>
      </c>
      <c r="BM253" s="158" t="s">
        <v>569</v>
      </c>
    </row>
    <row r="254" spans="1:65" s="12" customFormat="1" ht="22.9" customHeight="1">
      <c r="B254" s="133"/>
      <c r="D254" s="134" t="s">
        <v>77</v>
      </c>
      <c r="E254" s="144" t="s">
        <v>217</v>
      </c>
      <c r="F254" s="144" t="s">
        <v>570</v>
      </c>
      <c r="I254" s="136"/>
      <c r="J254" s="145">
        <f>BK254</f>
        <v>0</v>
      </c>
      <c r="L254" s="133"/>
      <c r="M254" s="138"/>
      <c r="N254" s="139"/>
      <c r="O254" s="139"/>
      <c r="P254" s="140">
        <f>SUM(P255:P275)</f>
        <v>0</v>
      </c>
      <c r="Q254" s="139"/>
      <c r="R254" s="140">
        <f>SUM(R255:R275)</f>
        <v>23.361139999999999</v>
      </c>
      <c r="S254" s="139"/>
      <c r="T254" s="141">
        <f>SUM(T255:T275)</f>
        <v>25.903689999999997</v>
      </c>
      <c r="AR254" s="134" t="s">
        <v>85</v>
      </c>
      <c r="AT254" s="142" t="s">
        <v>77</v>
      </c>
      <c r="AU254" s="142" t="s">
        <v>85</v>
      </c>
      <c r="AY254" s="134" t="s">
        <v>184</v>
      </c>
      <c r="BK254" s="143">
        <f>SUM(BK255:BK275)</f>
        <v>0</v>
      </c>
    </row>
    <row r="255" spans="1:65" s="2" customFormat="1" ht="37.9" customHeight="1">
      <c r="A255" s="29"/>
      <c r="B255" s="146"/>
      <c r="C255" s="147" t="s">
        <v>571</v>
      </c>
      <c r="D255" s="147" t="s">
        <v>186</v>
      </c>
      <c r="E255" s="148" t="s">
        <v>572</v>
      </c>
      <c r="F255" s="149" t="s">
        <v>573</v>
      </c>
      <c r="G255" s="150" t="s">
        <v>241</v>
      </c>
      <c r="H255" s="151">
        <v>484</v>
      </c>
      <c r="I255" s="152"/>
      <c r="J255" s="151">
        <f>ROUND(I255*H255,3)</f>
        <v>0</v>
      </c>
      <c r="K255" s="153"/>
      <c r="L255" s="30"/>
      <c r="M255" s="154" t="s">
        <v>1</v>
      </c>
      <c r="N255" s="155" t="s">
        <v>44</v>
      </c>
      <c r="O255" s="55"/>
      <c r="P255" s="156">
        <f>O255*H255</f>
        <v>0</v>
      </c>
      <c r="Q255" s="156">
        <v>2.3990000000000001E-2</v>
      </c>
      <c r="R255" s="156">
        <f>Q255*H255</f>
        <v>11.61116</v>
      </c>
      <c r="S255" s="156">
        <v>0</v>
      </c>
      <c r="T255" s="157">
        <f>S255*H255</f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58" t="s">
        <v>190</v>
      </c>
      <c r="AT255" s="158" t="s">
        <v>186</v>
      </c>
      <c r="AU255" s="158" t="s">
        <v>90</v>
      </c>
      <c r="AY255" s="14" t="s">
        <v>184</v>
      </c>
      <c r="BE255" s="159">
        <f>IF(N255="základná",J255,0)</f>
        <v>0</v>
      </c>
      <c r="BF255" s="159">
        <f>IF(N255="znížená",J255,0)</f>
        <v>0</v>
      </c>
      <c r="BG255" s="159">
        <f>IF(N255="zákl. prenesená",J255,0)</f>
        <v>0</v>
      </c>
      <c r="BH255" s="159">
        <f>IF(N255="zníž. prenesená",J255,0)</f>
        <v>0</v>
      </c>
      <c r="BI255" s="159">
        <f>IF(N255="nulová",J255,0)</f>
        <v>0</v>
      </c>
      <c r="BJ255" s="14" t="s">
        <v>90</v>
      </c>
      <c r="BK255" s="160">
        <f>ROUND(I255*H255,3)</f>
        <v>0</v>
      </c>
      <c r="BL255" s="14" t="s">
        <v>190</v>
      </c>
      <c r="BM255" s="158" t="s">
        <v>574</v>
      </c>
    </row>
    <row r="256" spans="1:65" s="2" customFormat="1" ht="37.9" customHeight="1">
      <c r="A256" s="29"/>
      <c r="B256" s="146"/>
      <c r="C256" s="147" t="s">
        <v>575</v>
      </c>
      <c r="D256" s="147" t="s">
        <v>186</v>
      </c>
      <c r="E256" s="148" t="s">
        <v>576</v>
      </c>
      <c r="F256" s="149" t="s">
        <v>577</v>
      </c>
      <c r="G256" s="150" t="s">
        <v>241</v>
      </c>
      <c r="H256" s="151">
        <v>968</v>
      </c>
      <c r="I256" s="152"/>
      <c r="J256" s="151">
        <f>ROUND(I256*H256,3)</f>
        <v>0</v>
      </c>
      <c r="K256" s="153"/>
      <c r="L256" s="30"/>
      <c r="M256" s="154" t="s">
        <v>1</v>
      </c>
      <c r="N256" s="155" t="s">
        <v>44</v>
      </c>
      <c r="O256" s="55"/>
      <c r="P256" s="156">
        <f>O256*H256</f>
        <v>0</v>
      </c>
      <c r="Q256" s="156">
        <v>0</v>
      </c>
      <c r="R256" s="156">
        <f>Q256*H256</f>
        <v>0</v>
      </c>
      <c r="S256" s="156">
        <v>0</v>
      </c>
      <c r="T256" s="157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58" t="s">
        <v>190</v>
      </c>
      <c r="AT256" s="158" t="s">
        <v>186</v>
      </c>
      <c r="AU256" s="158" t="s">
        <v>90</v>
      </c>
      <c r="AY256" s="14" t="s">
        <v>184</v>
      </c>
      <c r="BE256" s="159">
        <f>IF(N256="základná",J256,0)</f>
        <v>0</v>
      </c>
      <c r="BF256" s="159">
        <f>IF(N256="znížená",J256,0)</f>
        <v>0</v>
      </c>
      <c r="BG256" s="159">
        <f>IF(N256="zákl. prenesená",J256,0)</f>
        <v>0</v>
      </c>
      <c r="BH256" s="159">
        <f>IF(N256="zníž. prenesená",J256,0)</f>
        <v>0</v>
      </c>
      <c r="BI256" s="159">
        <f>IF(N256="nulová",J256,0)</f>
        <v>0</v>
      </c>
      <c r="BJ256" s="14" t="s">
        <v>90</v>
      </c>
      <c r="BK256" s="160">
        <f>ROUND(I256*H256,3)</f>
        <v>0</v>
      </c>
      <c r="BL256" s="14" t="s">
        <v>190</v>
      </c>
      <c r="BM256" s="158" t="s">
        <v>578</v>
      </c>
    </row>
    <row r="257" spans="1:65" s="2" customFormat="1" ht="37.9" customHeight="1">
      <c r="A257" s="29"/>
      <c r="B257" s="146"/>
      <c r="C257" s="147" t="s">
        <v>579</v>
      </c>
      <c r="D257" s="147" t="s">
        <v>186</v>
      </c>
      <c r="E257" s="148" t="s">
        <v>580</v>
      </c>
      <c r="F257" s="149" t="s">
        <v>581</v>
      </c>
      <c r="G257" s="150" t="s">
        <v>241</v>
      </c>
      <c r="H257" s="151">
        <v>484</v>
      </c>
      <c r="I257" s="152"/>
      <c r="J257" s="151">
        <f>ROUND(I257*H257,3)</f>
        <v>0</v>
      </c>
      <c r="K257" s="153"/>
      <c r="L257" s="30"/>
      <c r="M257" s="154" t="s">
        <v>1</v>
      </c>
      <c r="N257" s="155" t="s">
        <v>44</v>
      </c>
      <c r="O257" s="55"/>
      <c r="P257" s="156">
        <f>O257*H257</f>
        <v>0</v>
      </c>
      <c r="Q257" s="156">
        <v>2.3990000000000001E-2</v>
      </c>
      <c r="R257" s="156">
        <f>Q257*H257</f>
        <v>11.61116</v>
      </c>
      <c r="S257" s="156">
        <v>0</v>
      </c>
      <c r="T257" s="157">
        <f>S257*H257</f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58" t="s">
        <v>190</v>
      </c>
      <c r="AT257" s="158" t="s">
        <v>186</v>
      </c>
      <c r="AU257" s="158" t="s">
        <v>90</v>
      </c>
      <c r="AY257" s="14" t="s">
        <v>184</v>
      </c>
      <c r="BE257" s="159">
        <f>IF(N257="základná",J257,0)</f>
        <v>0</v>
      </c>
      <c r="BF257" s="159">
        <f>IF(N257="znížená",J257,0)</f>
        <v>0</v>
      </c>
      <c r="BG257" s="159">
        <f>IF(N257="zákl. prenesená",J257,0)</f>
        <v>0</v>
      </c>
      <c r="BH257" s="159">
        <f>IF(N257="zníž. prenesená",J257,0)</f>
        <v>0</v>
      </c>
      <c r="BI257" s="159">
        <f>IF(N257="nulová",J257,0)</f>
        <v>0</v>
      </c>
      <c r="BJ257" s="14" t="s">
        <v>90</v>
      </c>
      <c r="BK257" s="160">
        <f>ROUND(I257*H257,3)</f>
        <v>0</v>
      </c>
      <c r="BL257" s="14" t="s">
        <v>190</v>
      </c>
      <c r="BM257" s="158" t="s">
        <v>582</v>
      </c>
    </row>
    <row r="258" spans="1:65" s="2" customFormat="1" ht="52.15" customHeight="1">
      <c r="A258" s="29"/>
      <c r="B258" s="146"/>
      <c r="C258" s="147" t="s">
        <v>583</v>
      </c>
      <c r="D258" s="147" t="s">
        <v>186</v>
      </c>
      <c r="E258" s="148" t="s">
        <v>584</v>
      </c>
      <c r="F258" s="149" t="s">
        <v>585</v>
      </c>
      <c r="G258" s="150" t="s">
        <v>241</v>
      </c>
      <c r="H258" s="151">
        <v>12.5</v>
      </c>
      <c r="I258" s="152"/>
      <c r="J258" s="151">
        <f>ROUND(I258*H258,3)</f>
        <v>0</v>
      </c>
      <c r="K258" s="153"/>
      <c r="L258" s="30"/>
      <c r="M258" s="154" t="s">
        <v>1</v>
      </c>
      <c r="N258" s="155" t="s">
        <v>44</v>
      </c>
      <c r="O258" s="55"/>
      <c r="P258" s="156">
        <f>O258*H258</f>
        <v>0</v>
      </c>
      <c r="Q258" s="156">
        <v>0</v>
      </c>
      <c r="R258" s="156">
        <f>Q258*H258</f>
        <v>0</v>
      </c>
      <c r="S258" s="156">
        <v>0</v>
      </c>
      <c r="T258" s="157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58" t="s">
        <v>190</v>
      </c>
      <c r="AT258" s="158" t="s">
        <v>186</v>
      </c>
      <c r="AU258" s="158" t="s">
        <v>90</v>
      </c>
      <c r="AY258" s="14" t="s">
        <v>184</v>
      </c>
      <c r="BE258" s="159">
        <f>IF(N258="základná",J258,0)</f>
        <v>0</v>
      </c>
      <c r="BF258" s="159">
        <f>IF(N258="znížená",J258,0)</f>
        <v>0</v>
      </c>
      <c r="BG258" s="159">
        <f>IF(N258="zákl. prenesená",J258,0)</f>
        <v>0</v>
      </c>
      <c r="BH258" s="159">
        <f>IF(N258="zníž. prenesená",J258,0)</f>
        <v>0</v>
      </c>
      <c r="BI258" s="159">
        <f>IF(N258="nulová",J258,0)</f>
        <v>0</v>
      </c>
      <c r="BJ258" s="14" t="s">
        <v>90</v>
      </c>
      <c r="BK258" s="160">
        <f>ROUND(I258*H258,3)</f>
        <v>0</v>
      </c>
      <c r="BL258" s="14" t="s">
        <v>190</v>
      </c>
      <c r="BM258" s="158" t="s">
        <v>586</v>
      </c>
    </row>
    <row r="259" spans="1:65" s="2" customFormat="1" ht="24.2" customHeight="1">
      <c r="A259" s="29"/>
      <c r="B259" s="146"/>
      <c r="C259" s="161" t="s">
        <v>587</v>
      </c>
      <c r="D259" s="161" t="s">
        <v>417</v>
      </c>
      <c r="E259" s="162" t="s">
        <v>588</v>
      </c>
      <c r="F259" s="163" t="s">
        <v>589</v>
      </c>
      <c r="G259" s="164" t="s">
        <v>241</v>
      </c>
      <c r="H259" s="165">
        <v>12.75</v>
      </c>
      <c r="I259" s="166"/>
      <c r="J259" s="165">
        <f>ROUND(I259*H259,3)</f>
        <v>0</v>
      </c>
      <c r="K259" s="167"/>
      <c r="L259" s="168"/>
      <c r="M259" s="169" t="s">
        <v>1</v>
      </c>
      <c r="N259" s="170" t="s">
        <v>44</v>
      </c>
      <c r="O259" s="55"/>
      <c r="P259" s="156">
        <f>O259*H259</f>
        <v>0</v>
      </c>
      <c r="Q259" s="156">
        <v>4.4000000000000003E-3</v>
      </c>
      <c r="R259" s="156">
        <f>Q259*H259</f>
        <v>5.6100000000000004E-2</v>
      </c>
      <c r="S259" s="156">
        <v>0</v>
      </c>
      <c r="T259" s="157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58" t="s">
        <v>213</v>
      </c>
      <c r="AT259" s="158" t="s">
        <v>417</v>
      </c>
      <c r="AU259" s="158" t="s">
        <v>90</v>
      </c>
      <c r="AY259" s="14" t="s">
        <v>184</v>
      </c>
      <c r="BE259" s="159">
        <f>IF(N259="základná",J259,0)</f>
        <v>0</v>
      </c>
      <c r="BF259" s="159">
        <f>IF(N259="znížená",J259,0)</f>
        <v>0</v>
      </c>
      <c r="BG259" s="159">
        <f>IF(N259="zákl. prenesená",J259,0)</f>
        <v>0</v>
      </c>
      <c r="BH259" s="159">
        <f>IF(N259="zníž. prenesená",J259,0)</f>
        <v>0</v>
      </c>
      <c r="BI259" s="159">
        <f>IF(N259="nulová",J259,0)</f>
        <v>0</v>
      </c>
      <c r="BJ259" s="14" t="s">
        <v>90</v>
      </c>
      <c r="BK259" s="160">
        <f>ROUND(I259*H259,3)</f>
        <v>0</v>
      </c>
      <c r="BL259" s="14" t="s">
        <v>190</v>
      </c>
      <c r="BM259" s="158" t="s">
        <v>590</v>
      </c>
    </row>
    <row r="260" spans="1:65" s="2" customFormat="1" ht="52.15" customHeight="1">
      <c r="A260" s="29"/>
      <c r="B260" s="146"/>
      <c r="C260" s="147" t="s">
        <v>591</v>
      </c>
      <c r="D260" s="147" t="s">
        <v>186</v>
      </c>
      <c r="E260" s="148" t="s">
        <v>592</v>
      </c>
      <c r="F260" s="149" t="s">
        <v>593</v>
      </c>
      <c r="G260" s="150" t="s">
        <v>241</v>
      </c>
      <c r="H260" s="151">
        <v>12.5</v>
      </c>
      <c r="I260" s="152"/>
      <c r="J260" s="151">
        <f>ROUND(I260*H260,3)</f>
        <v>0</v>
      </c>
      <c r="K260" s="153"/>
      <c r="L260" s="30"/>
      <c r="M260" s="154" t="s">
        <v>1</v>
      </c>
      <c r="N260" s="155" t="s">
        <v>44</v>
      </c>
      <c r="O260" s="55"/>
      <c r="P260" s="156">
        <f>O260*H260</f>
        <v>0</v>
      </c>
      <c r="Q260" s="156">
        <v>0</v>
      </c>
      <c r="R260" s="156">
        <f>Q260*H260</f>
        <v>0</v>
      </c>
      <c r="S260" s="156">
        <v>0</v>
      </c>
      <c r="T260" s="157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58" t="s">
        <v>190</v>
      </c>
      <c r="AT260" s="158" t="s">
        <v>186</v>
      </c>
      <c r="AU260" s="158" t="s">
        <v>90</v>
      </c>
      <c r="AY260" s="14" t="s">
        <v>184</v>
      </c>
      <c r="BE260" s="159">
        <f>IF(N260="základná",J260,0)</f>
        <v>0</v>
      </c>
      <c r="BF260" s="159">
        <f>IF(N260="znížená",J260,0)</f>
        <v>0</v>
      </c>
      <c r="BG260" s="159">
        <f>IF(N260="zákl. prenesená",J260,0)</f>
        <v>0</v>
      </c>
      <c r="BH260" s="159">
        <f>IF(N260="zníž. prenesená",J260,0)</f>
        <v>0</v>
      </c>
      <c r="BI260" s="159">
        <f>IF(N260="nulová",J260,0)</f>
        <v>0</v>
      </c>
      <c r="BJ260" s="14" t="s">
        <v>90</v>
      </c>
      <c r="BK260" s="160">
        <f>ROUND(I260*H260,3)</f>
        <v>0</v>
      </c>
      <c r="BL260" s="14" t="s">
        <v>190</v>
      </c>
      <c r="BM260" s="158" t="s">
        <v>594</v>
      </c>
    </row>
    <row r="261" spans="1:65" s="2" customFormat="1" ht="24.2" customHeight="1">
      <c r="A261" s="29"/>
      <c r="B261" s="146"/>
      <c r="C261" s="147" t="s">
        <v>595</v>
      </c>
      <c r="D261" s="147" t="s">
        <v>186</v>
      </c>
      <c r="E261" s="148" t="s">
        <v>596</v>
      </c>
      <c r="F261" s="149" t="s">
        <v>597</v>
      </c>
      <c r="G261" s="150" t="s">
        <v>389</v>
      </c>
      <c r="H261" s="151">
        <v>176</v>
      </c>
      <c r="I261" s="152"/>
      <c r="J261" s="151">
        <f>ROUND(I261*H261,3)</f>
        <v>0</v>
      </c>
      <c r="K261" s="153"/>
      <c r="L261" s="30"/>
      <c r="M261" s="154" t="s">
        <v>1</v>
      </c>
      <c r="N261" s="155" t="s">
        <v>44</v>
      </c>
      <c r="O261" s="55"/>
      <c r="P261" s="156">
        <f>O261*H261</f>
        <v>0</v>
      </c>
      <c r="Q261" s="156">
        <v>4.6999999999999999E-4</v>
      </c>
      <c r="R261" s="156">
        <f>Q261*H261</f>
        <v>8.2720000000000002E-2</v>
      </c>
      <c r="S261" s="156">
        <v>0</v>
      </c>
      <c r="T261" s="157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58" t="s">
        <v>190</v>
      </c>
      <c r="AT261" s="158" t="s">
        <v>186</v>
      </c>
      <c r="AU261" s="158" t="s">
        <v>90</v>
      </c>
      <c r="AY261" s="14" t="s">
        <v>184</v>
      </c>
      <c r="BE261" s="159">
        <f>IF(N261="základná",J261,0)</f>
        <v>0</v>
      </c>
      <c r="BF261" s="159">
        <f>IF(N261="znížená",J261,0)</f>
        <v>0</v>
      </c>
      <c r="BG261" s="159">
        <f>IF(N261="zákl. prenesená",J261,0)</f>
        <v>0</v>
      </c>
      <c r="BH261" s="159">
        <f>IF(N261="zníž. prenesená",J261,0)</f>
        <v>0</v>
      </c>
      <c r="BI261" s="159">
        <f>IF(N261="nulová",J261,0)</f>
        <v>0</v>
      </c>
      <c r="BJ261" s="14" t="s">
        <v>90</v>
      </c>
      <c r="BK261" s="160">
        <f>ROUND(I261*H261,3)</f>
        <v>0</v>
      </c>
      <c r="BL261" s="14" t="s">
        <v>190</v>
      </c>
      <c r="BM261" s="158" t="s">
        <v>598</v>
      </c>
    </row>
    <row r="262" spans="1:65" s="2" customFormat="1" ht="37.9" customHeight="1">
      <c r="A262" s="29"/>
      <c r="B262" s="146"/>
      <c r="C262" s="147" t="s">
        <v>599</v>
      </c>
      <c r="D262" s="147" t="s">
        <v>186</v>
      </c>
      <c r="E262" s="148" t="s">
        <v>600</v>
      </c>
      <c r="F262" s="149" t="s">
        <v>601</v>
      </c>
      <c r="G262" s="150" t="s">
        <v>241</v>
      </c>
      <c r="H262" s="151">
        <v>70.47</v>
      </c>
      <c r="I262" s="152"/>
      <c r="J262" s="151">
        <f>ROUND(I262*H262,3)</f>
        <v>0</v>
      </c>
      <c r="K262" s="153"/>
      <c r="L262" s="30"/>
      <c r="M262" s="154" t="s">
        <v>1</v>
      </c>
      <c r="N262" s="155" t="s">
        <v>44</v>
      </c>
      <c r="O262" s="55"/>
      <c r="P262" s="156">
        <f>O262*H262</f>
        <v>0</v>
      </c>
      <c r="Q262" s="156">
        <v>0</v>
      </c>
      <c r="R262" s="156">
        <f>Q262*H262</f>
        <v>0</v>
      </c>
      <c r="S262" s="156">
        <v>0.19600000000000001</v>
      </c>
      <c r="T262" s="157">
        <f>S262*H262</f>
        <v>13.81212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58" t="s">
        <v>190</v>
      </c>
      <c r="AT262" s="158" t="s">
        <v>186</v>
      </c>
      <c r="AU262" s="158" t="s">
        <v>90</v>
      </c>
      <c r="AY262" s="14" t="s">
        <v>184</v>
      </c>
      <c r="BE262" s="159">
        <f>IF(N262="základná",J262,0)</f>
        <v>0</v>
      </c>
      <c r="BF262" s="159">
        <f>IF(N262="znížená",J262,0)</f>
        <v>0</v>
      </c>
      <c r="BG262" s="159">
        <f>IF(N262="zákl. prenesená",J262,0)</f>
        <v>0</v>
      </c>
      <c r="BH262" s="159">
        <f>IF(N262="zníž. prenesená",J262,0)</f>
        <v>0</v>
      </c>
      <c r="BI262" s="159">
        <f>IF(N262="nulová",J262,0)</f>
        <v>0</v>
      </c>
      <c r="BJ262" s="14" t="s">
        <v>90</v>
      </c>
      <c r="BK262" s="160">
        <f>ROUND(I262*H262,3)</f>
        <v>0</v>
      </c>
      <c r="BL262" s="14" t="s">
        <v>190</v>
      </c>
      <c r="BM262" s="158" t="s">
        <v>602</v>
      </c>
    </row>
    <row r="263" spans="1:65" s="2" customFormat="1" ht="37.9" customHeight="1">
      <c r="A263" s="29"/>
      <c r="B263" s="146"/>
      <c r="C263" s="147" t="s">
        <v>603</v>
      </c>
      <c r="D263" s="147" t="s">
        <v>186</v>
      </c>
      <c r="E263" s="148" t="s">
        <v>604</v>
      </c>
      <c r="F263" s="149" t="s">
        <v>605</v>
      </c>
      <c r="G263" s="150" t="s">
        <v>189</v>
      </c>
      <c r="H263" s="151">
        <v>1.5680000000000001</v>
      </c>
      <c r="I263" s="152"/>
      <c r="J263" s="151">
        <f>ROUND(I263*H263,3)</f>
        <v>0</v>
      </c>
      <c r="K263" s="153"/>
      <c r="L263" s="30"/>
      <c r="M263" s="154" t="s">
        <v>1</v>
      </c>
      <c r="N263" s="155" t="s">
        <v>44</v>
      </c>
      <c r="O263" s="55"/>
      <c r="P263" s="156">
        <f>O263*H263</f>
        <v>0</v>
      </c>
      <c r="Q263" s="156">
        <v>0</v>
      </c>
      <c r="R263" s="156">
        <f>Q263*H263</f>
        <v>0</v>
      </c>
      <c r="S263" s="156">
        <v>2.2000000000000002</v>
      </c>
      <c r="T263" s="157">
        <f>S263*H263</f>
        <v>3.4496000000000002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58" t="s">
        <v>190</v>
      </c>
      <c r="AT263" s="158" t="s">
        <v>186</v>
      </c>
      <c r="AU263" s="158" t="s">
        <v>90</v>
      </c>
      <c r="AY263" s="14" t="s">
        <v>184</v>
      </c>
      <c r="BE263" s="159">
        <f>IF(N263="základná",J263,0)</f>
        <v>0</v>
      </c>
      <c r="BF263" s="159">
        <f>IF(N263="znížená",J263,0)</f>
        <v>0</v>
      </c>
      <c r="BG263" s="159">
        <f>IF(N263="zákl. prenesená",J263,0)</f>
        <v>0</v>
      </c>
      <c r="BH263" s="159">
        <f>IF(N263="zníž. prenesená",J263,0)</f>
        <v>0</v>
      </c>
      <c r="BI263" s="159">
        <f>IF(N263="nulová",J263,0)</f>
        <v>0</v>
      </c>
      <c r="BJ263" s="14" t="s">
        <v>90</v>
      </c>
      <c r="BK263" s="160">
        <f>ROUND(I263*H263,3)</f>
        <v>0</v>
      </c>
      <c r="BL263" s="14" t="s">
        <v>190</v>
      </c>
      <c r="BM263" s="158" t="s">
        <v>606</v>
      </c>
    </row>
    <row r="264" spans="1:65" s="2" customFormat="1" ht="24.2" customHeight="1">
      <c r="A264" s="29"/>
      <c r="B264" s="146"/>
      <c r="C264" s="147" t="s">
        <v>607</v>
      </c>
      <c r="D264" s="147" t="s">
        <v>186</v>
      </c>
      <c r="E264" s="148" t="s">
        <v>608</v>
      </c>
      <c r="F264" s="149" t="s">
        <v>609</v>
      </c>
      <c r="G264" s="150" t="s">
        <v>241</v>
      </c>
      <c r="H264" s="151">
        <v>31.35</v>
      </c>
      <c r="I264" s="152"/>
      <c r="J264" s="151">
        <f>ROUND(I264*H264,3)</f>
        <v>0</v>
      </c>
      <c r="K264" s="153"/>
      <c r="L264" s="30"/>
      <c r="M264" s="154" t="s">
        <v>1</v>
      </c>
      <c r="N264" s="155" t="s">
        <v>44</v>
      </c>
      <c r="O264" s="55"/>
      <c r="P264" s="156">
        <f>O264*H264</f>
        <v>0</v>
      </c>
      <c r="Q264" s="156">
        <v>0</v>
      </c>
      <c r="R264" s="156">
        <f>Q264*H264</f>
        <v>0</v>
      </c>
      <c r="S264" s="156">
        <v>0.02</v>
      </c>
      <c r="T264" s="157">
        <f>S264*H264</f>
        <v>0.627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58" t="s">
        <v>190</v>
      </c>
      <c r="AT264" s="158" t="s">
        <v>186</v>
      </c>
      <c r="AU264" s="158" t="s">
        <v>90</v>
      </c>
      <c r="AY264" s="14" t="s">
        <v>184</v>
      </c>
      <c r="BE264" s="159">
        <f>IF(N264="základná",J264,0)</f>
        <v>0</v>
      </c>
      <c r="BF264" s="159">
        <f>IF(N264="znížená",J264,0)</f>
        <v>0</v>
      </c>
      <c r="BG264" s="159">
        <f>IF(N264="zákl. prenesená",J264,0)</f>
        <v>0</v>
      </c>
      <c r="BH264" s="159">
        <f>IF(N264="zníž. prenesená",J264,0)</f>
        <v>0</v>
      </c>
      <c r="BI264" s="159">
        <f>IF(N264="nulová",J264,0)</f>
        <v>0</v>
      </c>
      <c r="BJ264" s="14" t="s">
        <v>90</v>
      </c>
      <c r="BK264" s="160">
        <f>ROUND(I264*H264,3)</f>
        <v>0</v>
      </c>
      <c r="BL264" s="14" t="s">
        <v>190</v>
      </c>
      <c r="BM264" s="158" t="s">
        <v>610</v>
      </c>
    </row>
    <row r="265" spans="1:65" s="2" customFormat="1" ht="24.2" customHeight="1">
      <c r="A265" s="29"/>
      <c r="B265" s="146"/>
      <c r="C265" s="147" t="s">
        <v>611</v>
      </c>
      <c r="D265" s="147" t="s">
        <v>186</v>
      </c>
      <c r="E265" s="148" t="s">
        <v>612</v>
      </c>
      <c r="F265" s="149" t="s">
        <v>613</v>
      </c>
      <c r="G265" s="150" t="s">
        <v>189</v>
      </c>
      <c r="H265" s="151">
        <v>2.6859999999999999</v>
      </c>
      <c r="I265" s="152"/>
      <c r="J265" s="151">
        <f>ROUND(I265*H265,3)</f>
        <v>0</v>
      </c>
      <c r="K265" s="153"/>
      <c r="L265" s="30"/>
      <c r="M265" s="154" t="s">
        <v>1</v>
      </c>
      <c r="N265" s="155" t="s">
        <v>44</v>
      </c>
      <c r="O265" s="55"/>
      <c r="P265" s="156">
        <f>O265*H265</f>
        <v>0</v>
      </c>
      <c r="Q265" s="156">
        <v>0</v>
      </c>
      <c r="R265" s="156">
        <f>Q265*H265</f>
        <v>0</v>
      </c>
      <c r="S265" s="156">
        <v>1.875</v>
      </c>
      <c r="T265" s="157">
        <f>S265*H265</f>
        <v>5.0362499999999999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58" t="s">
        <v>190</v>
      </c>
      <c r="AT265" s="158" t="s">
        <v>186</v>
      </c>
      <c r="AU265" s="158" t="s">
        <v>90</v>
      </c>
      <c r="AY265" s="14" t="s">
        <v>184</v>
      </c>
      <c r="BE265" s="159">
        <f>IF(N265="základná",J265,0)</f>
        <v>0</v>
      </c>
      <c r="BF265" s="159">
        <f>IF(N265="znížená",J265,0)</f>
        <v>0</v>
      </c>
      <c r="BG265" s="159">
        <f>IF(N265="zákl. prenesená",J265,0)</f>
        <v>0</v>
      </c>
      <c r="BH265" s="159">
        <f>IF(N265="zníž. prenesená",J265,0)</f>
        <v>0</v>
      </c>
      <c r="BI265" s="159">
        <f>IF(N265="nulová",J265,0)</f>
        <v>0</v>
      </c>
      <c r="BJ265" s="14" t="s">
        <v>90</v>
      </c>
      <c r="BK265" s="160">
        <f>ROUND(I265*H265,3)</f>
        <v>0</v>
      </c>
      <c r="BL265" s="14" t="s">
        <v>190</v>
      </c>
      <c r="BM265" s="158" t="s">
        <v>614</v>
      </c>
    </row>
    <row r="266" spans="1:65" s="2" customFormat="1" ht="24.2" customHeight="1">
      <c r="A266" s="29"/>
      <c r="B266" s="146"/>
      <c r="C266" s="147" t="s">
        <v>615</v>
      </c>
      <c r="D266" s="147" t="s">
        <v>186</v>
      </c>
      <c r="E266" s="148" t="s">
        <v>616</v>
      </c>
      <c r="F266" s="149" t="s">
        <v>617</v>
      </c>
      <c r="G266" s="150" t="s">
        <v>241</v>
      </c>
      <c r="H266" s="151">
        <v>182</v>
      </c>
      <c r="I266" s="152"/>
      <c r="J266" s="151">
        <f>ROUND(I266*H266,3)</f>
        <v>0</v>
      </c>
      <c r="K266" s="153"/>
      <c r="L266" s="30"/>
      <c r="M266" s="154" t="s">
        <v>1</v>
      </c>
      <c r="N266" s="155" t="s">
        <v>44</v>
      </c>
      <c r="O266" s="55"/>
      <c r="P266" s="156">
        <f>O266*H266</f>
        <v>0</v>
      </c>
      <c r="Q266" s="156">
        <v>0</v>
      </c>
      <c r="R266" s="156">
        <f>Q266*H266</f>
        <v>0</v>
      </c>
      <c r="S266" s="156">
        <v>0.01</v>
      </c>
      <c r="T266" s="157">
        <f>S266*H266</f>
        <v>1.82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58" t="s">
        <v>190</v>
      </c>
      <c r="AT266" s="158" t="s">
        <v>186</v>
      </c>
      <c r="AU266" s="158" t="s">
        <v>90</v>
      </c>
      <c r="AY266" s="14" t="s">
        <v>184</v>
      </c>
      <c r="BE266" s="159">
        <f>IF(N266="základná",J266,0)</f>
        <v>0</v>
      </c>
      <c r="BF266" s="159">
        <f>IF(N266="znížená",J266,0)</f>
        <v>0</v>
      </c>
      <c r="BG266" s="159">
        <f>IF(N266="zákl. prenesená",J266,0)</f>
        <v>0</v>
      </c>
      <c r="BH266" s="159">
        <f>IF(N266="zníž. prenesená",J266,0)</f>
        <v>0</v>
      </c>
      <c r="BI266" s="159">
        <f>IF(N266="nulová",J266,0)</f>
        <v>0</v>
      </c>
      <c r="BJ266" s="14" t="s">
        <v>90</v>
      </c>
      <c r="BK266" s="160">
        <f>ROUND(I266*H266,3)</f>
        <v>0</v>
      </c>
      <c r="BL266" s="14" t="s">
        <v>190</v>
      </c>
      <c r="BM266" s="158" t="s">
        <v>618</v>
      </c>
    </row>
    <row r="267" spans="1:65" s="2" customFormat="1" ht="37.9" customHeight="1">
      <c r="A267" s="29"/>
      <c r="B267" s="146"/>
      <c r="C267" s="147" t="s">
        <v>619</v>
      </c>
      <c r="D267" s="147" t="s">
        <v>186</v>
      </c>
      <c r="E267" s="148" t="s">
        <v>620</v>
      </c>
      <c r="F267" s="149" t="s">
        <v>621</v>
      </c>
      <c r="G267" s="150" t="s">
        <v>241</v>
      </c>
      <c r="H267" s="151">
        <v>17.04</v>
      </c>
      <c r="I267" s="152"/>
      <c r="J267" s="151">
        <f>ROUND(I267*H267,3)</f>
        <v>0</v>
      </c>
      <c r="K267" s="153"/>
      <c r="L267" s="30"/>
      <c r="M267" s="154" t="s">
        <v>1</v>
      </c>
      <c r="N267" s="155" t="s">
        <v>44</v>
      </c>
      <c r="O267" s="55"/>
      <c r="P267" s="156">
        <f>O267*H267</f>
        <v>0</v>
      </c>
      <c r="Q267" s="156">
        <v>0</v>
      </c>
      <c r="R267" s="156">
        <f>Q267*H267</f>
        <v>0</v>
      </c>
      <c r="S267" s="156">
        <v>6.8000000000000005E-2</v>
      </c>
      <c r="T267" s="157">
        <f>S267*H267</f>
        <v>1.15872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58" t="s">
        <v>190</v>
      </c>
      <c r="AT267" s="158" t="s">
        <v>186</v>
      </c>
      <c r="AU267" s="158" t="s">
        <v>90</v>
      </c>
      <c r="AY267" s="14" t="s">
        <v>184</v>
      </c>
      <c r="BE267" s="159">
        <f>IF(N267="základná",J267,0)</f>
        <v>0</v>
      </c>
      <c r="BF267" s="159">
        <f>IF(N267="znížená",J267,0)</f>
        <v>0</v>
      </c>
      <c r="BG267" s="159">
        <f>IF(N267="zákl. prenesená",J267,0)</f>
        <v>0</v>
      </c>
      <c r="BH267" s="159">
        <f>IF(N267="zníž. prenesená",J267,0)</f>
        <v>0</v>
      </c>
      <c r="BI267" s="159">
        <f>IF(N267="nulová",J267,0)</f>
        <v>0</v>
      </c>
      <c r="BJ267" s="14" t="s">
        <v>90</v>
      </c>
      <c r="BK267" s="160">
        <f>ROUND(I267*H267,3)</f>
        <v>0</v>
      </c>
      <c r="BL267" s="14" t="s">
        <v>190</v>
      </c>
      <c r="BM267" s="158" t="s">
        <v>622</v>
      </c>
    </row>
    <row r="268" spans="1:65" s="2" customFormat="1" ht="24.2" customHeight="1">
      <c r="A268" s="29"/>
      <c r="B268" s="146"/>
      <c r="C268" s="147" t="s">
        <v>623</v>
      </c>
      <c r="D268" s="147" t="s">
        <v>186</v>
      </c>
      <c r="E268" s="148" t="s">
        <v>624</v>
      </c>
      <c r="F268" s="149" t="s">
        <v>625</v>
      </c>
      <c r="G268" s="150" t="s">
        <v>236</v>
      </c>
      <c r="H268" s="151">
        <v>23.027000000000001</v>
      </c>
      <c r="I268" s="152"/>
      <c r="J268" s="151">
        <f>ROUND(I268*H268,3)</f>
        <v>0</v>
      </c>
      <c r="K268" s="153"/>
      <c r="L268" s="30"/>
      <c r="M268" s="154" t="s">
        <v>1</v>
      </c>
      <c r="N268" s="155" t="s">
        <v>44</v>
      </c>
      <c r="O268" s="55"/>
      <c r="P268" s="156">
        <f>O268*H268</f>
        <v>0</v>
      </c>
      <c r="Q268" s="156">
        <v>0</v>
      </c>
      <c r="R268" s="156">
        <f>Q268*H268</f>
        <v>0</v>
      </c>
      <c r="S268" s="156">
        <v>0</v>
      </c>
      <c r="T268" s="157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58" t="s">
        <v>190</v>
      </c>
      <c r="AT268" s="158" t="s">
        <v>186</v>
      </c>
      <c r="AU268" s="158" t="s">
        <v>90</v>
      </c>
      <c r="AY268" s="14" t="s">
        <v>184</v>
      </c>
      <c r="BE268" s="159">
        <f>IF(N268="základná",J268,0)</f>
        <v>0</v>
      </c>
      <c r="BF268" s="159">
        <f>IF(N268="znížená",J268,0)</f>
        <v>0</v>
      </c>
      <c r="BG268" s="159">
        <f>IF(N268="zákl. prenesená",J268,0)</f>
        <v>0</v>
      </c>
      <c r="BH268" s="159">
        <f>IF(N268="zníž. prenesená",J268,0)</f>
        <v>0</v>
      </c>
      <c r="BI268" s="159">
        <f>IF(N268="nulová",J268,0)</f>
        <v>0</v>
      </c>
      <c r="BJ268" s="14" t="s">
        <v>90</v>
      </c>
      <c r="BK268" s="160">
        <f>ROUND(I268*H268,3)</f>
        <v>0</v>
      </c>
      <c r="BL268" s="14" t="s">
        <v>190</v>
      </c>
      <c r="BM268" s="158" t="s">
        <v>626</v>
      </c>
    </row>
    <row r="269" spans="1:65" s="2" customFormat="1" ht="14.45" customHeight="1">
      <c r="A269" s="29"/>
      <c r="B269" s="146"/>
      <c r="C269" s="147" t="s">
        <v>627</v>
      </c>
      <c r="D269" s="147" t="s">
        <v>186</v>
      </c>
      <c r="E269" s="148" t="s">
        <v>628</v>
      </c>
      <c r="F269" s="149" t="s">
        <v>629</v>
      </c>
      <c r="G269" s="150" t="s">
        <v>236</v>
      </c>
      <c r="H269" s="151">
        <v>37.329000000000001</v>
      </c>
      <c r="I269" s="152"/>
      <c r="J269" s="151">
        <f>ROUND(I269*H269,3)</f>
        <v>0</v>
      </c>
      <c r="K269" s="153"/>
      <c r="L269" s="30"/>
      <c r="M269" s="154" t="s">
        <v>1</v>
      </c>
      <c r="N269" s="155" t="s">
        <v>44</v>
      </c>
      <c r="O269" s="55"/>
      <c r="P269" s="156">
        <f>O269*H269</f>
        <v>0</v>
      </c>
      <c r="Q269" s="156">
        <v>0</v>
      </c>
      <c r="R269" s="156">
        <f>Q269*H269</f>
        <v>0</v>
      </c>
      <c r="S269" s="156">
        <v>0</v>
      </c>
      <c r="T269" s="157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58" t="s">
        <v>190</v>
      </c>
      <c r="AT269" s="158" t="s">
        <v>186</v>
      </c>
      <c r="AU269" s="158" t="s">
        <v>90</v>
      </c>
      <c r="AY269" s="14" t="s">
        <v>184</v>
      </c>
      <c r="BE269" s="159">
        <f>IF(N269="základná",J269,0)</f>
        <v>0</v>
      </c>
      <c r="BF269" s="159">
        <f>IF(N269="znížená",J269,0)</f>
        <v>0</v>
      </c>
      <c r="BG269" s="159">
        <f>IF(N269="zákl. prenesená",J269,0)</f>
        <v>0</v>
      </c>
      <c r="BH269" s="159">
        <f>IF(N269="zníž. prenesená",J269,0)</f>
        <v>0</v>
      </c>
      <c r="BI269" s="159">
        <f>IF(N269="nulová",J269,0)</f>
        <v>0</v>
      </c>
      <c r="BJ269" s="14" t="s">
        <v>90</v>
      </c>
      <c r="BK269" s="160">
        <f>ROUND(I269*H269,3)</f>
        <v>0</v>
      </c>
      <c r="BL269" s="14" t="s">
        <v>190</v>
      </c>
      <c r="BM269" s="158" t="s">
        <v>630</v>
      </c>
    </row>
    <row r="270" spans="1:65" s="2" customFormat="1" ht="24.2" customHeight="1">
      <c r="A270" s="29"/>
      <c r="B270" s="146"/>
      <c r="C270" s="147" t="s">
        <v>631</v>
      </c>
      <c r="D270" s="147" t="s">
        <v>186</v>
      </c>
      <c r="E270" s="148" t="s">
        <v>632</v>
      </c>
      <c r="F270" s="149" t="s">
        <v>633</v>
      </c>
      <c r="G270" s="150" t="s">
        <v>236</v>
      </c>
      <c r="H270" s="151">
        <v>37.329000000000001</v>
      </c>
      <c r="I270" s="152"/>
      <c r="J270" s="151">
        <f>ROUND(I270*H270,3)</f>
        <v>0</v>
      </c>
      <c r="K270" s="153"/>
      <c r="L270" s="30"/>
      <c r="M270" s="154" t="s">
        <v>1</v>
      </c>
      <c r="N270" s="155" t="s">
        <v>44</v>
      </c>
      <c r="O270" s="55"/>
      <c r="P270" s="156">
        <f>O270*H270</f>
        <v>0</v>
      </c>
      <c r="Q270" s="156">
        <v>0</v>
      </c>
      <c r="R270" s="156">
        <f>Q270*H270</f>
        <v>0</v>
      </c>
      <c r="S270" s="156">
        <v>0</v>
      </c>
      <c r="T270" s="157">
        <f>S270*H270</f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58" t="s">
        <v>190</v>
      </c>
      <c r="AT270" s="158" t="s">
        <v>186</v>
      </c>
      <c r="AU270" s="158" t="s">
        <v>90</v>
      </c>
      <c r="AY270" s="14" t="s">
        <v>184</v>
      </c>
      <c r="BE270" s="159">
        <f>IF(N270="základná",J270,0)</f>
        <v>0</v>
      </c>
      <c r="BF270" s="159">
        <f>IF(N270="znížená",J270,0)</f>
        <v>0</v>
      </c>
      <c r="BG270" s="159">
        <f>IF(N270="zákl. prenesená",J270,0)</f>
        <v>0</v>
      </c>
      <c r="BH270" s="159">
        <f>IF(N270="zníž. prenesená",J270,0)</f>
        <v>0</v>
      </c>
      <c r="BI270" s="159">
        <f>IF(N270="nulová",J270,0)</f>
        <v>0</v>
      </c>
      <c r="BJ270" s="14" t="s">
        <v>90</v>
      </c>
      <c r="BK270" s="160">
        <f>ROUND(I270*H270,3)</f>
        <v>0</v>
      </c>
      <c r="BL270" s="14" t="s">
        <v>190</v>
      </c>
      <c r="BM270" s="158" t="s">
        <v>634</v>
      </c>
    </row>
    <row r="271" spans="1:65" s="2" customFormat="1" ht="24.2" customHeight="1">
      <c r="A271" s="29"/>
      <c r="B271" s="146"/>
      <c r="C271" s="147" t="s">
        <v>635</v>
      </c>
      <c r="D271" s="147" t="s">
        <v>186</v>
      </c>
      <c r="E271" s="148" t="s">
        <v>636</v>
      </c>
      <c r="F271" s="149" t="s">
        <v>637</v>
      </c>
      <c r="G271" s="150" t="s">
        <v>236</v>
      </c>
      <c r="H271" s="151">
        <v>37.329000000000001</v>
      </c>
      <c r="I271" s="152"/>
      <c r="J271" s="151">
        <f>ROUND(I271*H271,3)</f>
        <v>0</v>
      </c>
      <c r="K271" s="153"/>
      <c r="L271" s="30"/>
      <c r="M271" s="154" t="s">
        <v>1</v>
      </c>
      <c r="N271" s="155" t="s">
        <v>44</v>
      </c>
      <c r="O271" s="55"/>
      <c r="P271" s="156">
        <f>O271*H271</f>
        <v>0</v>
      </c>
      <c r="Q271" s="156">
        <v>0</v>
      </c>
      <c r="R271" s="156">
        <f>Q271*H271</f>
        <v>0</v>
      </c>
      <c r="S271" s="156">
        <v>0</v>
      </c>
      <c r="T271" s="157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58" t="s">
        <v>190</v>
      </c>
      <c r="AT271" s="158" t="s">
        <v>186</v>
      </c>
      <c r="AU271" s="158" t="s">
        <v>90</v>
      </c>
      <c r="AY271" s="14" t="s">
        <v>184</v>
      </c>
      <c r="BE271" s="159">
        <f>IF(N271="základná",J271,0)</f>
        <v>0</v>
      </c>
      <c r="BF271" s="159">
        <f>IF(N271="znížená",J271,0)</f>
        <v>0</v>
      </c>
      <c r="BG271" s="159">
        <f>IF(N271="zákl. prenesená",J271,0)</f>
        <v>0</v>
      </c>
      <c r="BH271" s="159">
        <f>IF(N271="zníž. prenesená",J271,0)</f>
        <v>0</v>
      </c>
      <c r="BI271" s="159">
        <f>IF(N271="nulová",J271,0)</f>
        <v>0</v>
      </c>
      <c r="BJ271" s="14" t="s">
        <v>90</v>
      </c>
      <c r="BK271" s="160">
        <f>ROUND(I271*H271,3)</f>
        <v>0</v>
      </c>
      <c r="BL271" s="14" t="s">
        <v>190</v>
      </c>
      <c r="BM271" s="158" t="s">
        <v>638</v>
      </c>
    </row>
    <row r="272" spans="1:65" s="2" customFormat="1" ht="24.2" customHeight="1">
      <c r="A272" s="29"/>
      <c r="B272" s="146"/>
      <c r="C272" s="147" t="s">
        <v>639</v>
      </c>
      <c r="D272" s="147" t="s">
        <v>186</v>
      </c>
      <c r="E272" s="148" t="s">
        <v>640</v>
      </c>
      <c r="F272" s="149" t="s">
        <v>641</v>
      </c>
      <c r="G272" s="150" t="s">
        <v>236</v>
      </c>
      <c r="H272" s="151">
        <v>37.329000000000001</v>
      </c>
      <c r="I272" s="152"/>
      <c r="J272" s="151">
        <f>ROUND(I272*H272,3)</f>
        <v>0</v>
      </c>
      <c r="K272" s="153"/>
      <c r="L272" s="30"/>
      <c r="M272" s="154" t="s">
        <v>1</v>
      </c>
      <c r="N272" s="155" t="s">
        <v>44</v>
      </c>
      <c r="O272" s="55"/>
      <c r="P272" s="156">
        <f>O272*H272</f>
        <v>0</v>
      </c>
      <c r="Q272" s="156">
        <v>0</v>
      </c>
      <c r="R272" s="156">
        <f>Q272*H272</f>
        <v>0</v>
      </c>
      <c r="S272" s="156">
        <v>0</v>
      </c>
      <c r="T272" s="157">
        <f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58" t="s">
        <v>190</v>
      </c>
      <c r="AT272" s="158" t="s">
        <v>186</v>
      </c>
      <c r="AU272" s="158" t="s">
        <v>90</v>
      </c>
      <c r="AY272" s="14" t="s">
        <v>184</v>
      </c>
      <c r="BE272" s="159">
        <f>IF(N272="základná",J272,0)</f>
        <v>0</v>
      </c>
      <c r="BF272" s="159">
        <f>IF(N272="znížená",J272,0)</f>
        <v>0</v>
      </c>
      <c r="BG272" s="159">
        <f>IF(N272="zákl. prenesená",J272,0)</f>
        <v>0</v>
      </c>
      <c r="BH272" s="159">
        <f>IF(N272="zníž. prenesená",J272,0)</f>
        <v>0</v>
      </c>
      <c r="BI272" s="159">
        <f>IF(N272="nulová",J272,0)</f>
        <v>0</v>
      </c>
      <c r="BJ272" s="14" t="s">
        <v>90</v>
      </c>
      <c r="BK272" s="160">
        <f>ROUND(I272*H272,3)</f>
        <v>0</v>
      </c>
      <c r="BL272" s="14" t="s">
        <v>190</v>
      </c>
      <c r="BM272" s="158" t="s">
        <v>642</v>
      </c>
    </row>
    <row r="273" spans="1:65" s="2" customFormat="1" ht="24.2" customHeight="1">
      <c r="A273" s="29"/>
      <c r="B273" s="146"/>
      <c r="C273" s="147" t="s">
        <v>643</v>
      </c>
      <c r="D273" s="147" t="s">
        <v>186</v>
      </c>
      <c r="E273" s="148" t="s">
        <v>644</v>
      </c>
      <c r="F273" s="149" t="s">
        <v>645</v>
      </c>
      <c r="G273" s="150" t="s">
        <v>236</v>
      </c>
      <c r="H273" s="151">
        <v>37.329000000000001</v>
      </c>
      <c r="I273" s="152"/>
      <c r="J273" s="151">
        <f>ROUND(I273*H273,3)</f>
        <v>0</v>
      </c>
      <c r="K273" s="153"/>
      <c r="L273" s="30"/>
      <c r="M273" s="154" t="s">
        <v>1</v>
      </c>
      <c r="N273" s="155" t="s">
        <v>44</v>
      </c>
      <c r="O273" s="55"/>
      <c r="P273" s="156">
        <f>O273*H273</f>
        <v>0</v>
      </c>
      <c r="Q273" s="156">
        <v>0</v>
      </c>
      <c r="R273" s="156">
        <f>Q273*H273</f>
        <v>0</v>
      </c>
      <c r="S273" s="156">
        <v>0</v>
      </c>
      <c r="T273" s="157">
        <f>S273*H273</f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58" t="s">
        <v>190</v>
      </c>
      <c r="AT273" s="158" t="s">
        <v>186</v>
      </c>
      <c r="AU273" s="158" t="s">
        <v>90</v>
      </c>
      <c r="AY273" s="14" t="s">
        <v>184</v>
      </c>
      <c r="BE273" s="159">
        <f>IF(N273="základná",J273,0)</f>
        <v>0</v>
      </c>
      <c r="BF273" s="159">
        <f>IF(N273="znížená",J273,0)</f>
        <v>0</v>
      </c>
      <c r="BG273" s="159">
        <f>IF(N273="zákl. prenesená",J273,0)</f>
        <v>0</v>
      </c>
      <c r="BH273" s="159">
        <f>IF(N273="zníž. prenesená",J273,0)</f>
        <v>0</v>
      </c>
      <c r="BI273" s="159">
        <f>IF(N273="nulová",J273,0)</f>
        <v>0</v>
      </c>
      <c r="BJ273" s="14" t="s">
        <v>90</v>
      </c>
      <c r="BK273" s="160">
        <f>ROUND(I273*H273,3)</f>
        <v>0</v>
      </c>
      <c r="BL273" s="14" t="s">
        <v>190</v>
      </c>
      <c r="BM273" s="158" t="s">
        <v>646</v>
      </c>
    </row>
    <row r="274" spans="1:65" s="2" customFormat="1" ht="24.2" customHeight="1">
      <c r="A274" s="29"/>
      <c r="B274" s="146"/>
      <c r="C274" s="147" t="s">
        <v>647</v>
      </c>
      <c r="D274" s="147" t="s">
        <v>186</v>
      </c>
      <c r="E274" s="148" t="s">
        <v>648</v>
      </c>
      <c r="F274" s="149" t="s">
        <v>649</v>
      </c>
      <c r="G274" s="150" t="s">
        <v>236</v>
      </c>
      <c r="H274" s="151">
        <v>37.329000000000001</v>
      </c>
      <c r="I274" s="152"/>
      <c r="J274" s="151">
        <f>ROUND(I274*H274,3)</f>
        <v>0</v>
      </c>
      <c r="K274" s="153"/>
      <c r="L274" s="30"/>
      <c r="M274" s="154" t="s">
        <v>1</v>
      </c>
      <c r="N274" s="155" t="s">
        <v>44</v>
      </c>
      <c r="O274" s="55"/>
      <c r="P274" s="156">
        <f>O274*H274</f>
        <v>0</v>
      </c>
      <c r="Q274" s="156">
        <v>0</v>
      </c>
      <c r="R274" s="156">
        <f>Q274*H274</f>
        <v>0</v>
      </c>
      <c r="S274" s="156">
        <v>0</v>
      </c>
      <c r="T274" s="157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58" t="s">
        <v>190</v>
      </c>
      <c r="AT274" s="158" t="s">
        <v>186</v>
      </c>
      <c r="AU274" s="158" t="s">
        <v>90</v>
      </c>
      <c r="AY274" s="14" t="s">
        <v>184</v>
      </c>
      <c r="BE274" s="159">
        <f>IF(N274="základná",J274,0)</f>
        <v>0</v>
      </c>
      <c r="BF274" s="159">
        <f>IF(N274="znížená",J274,0)</f>
        <v>0</v>
      </c>
      <c r="BG274" s="159">
        <f>IF(N274="zákl. prenesená",J274,0)</f>
        <v>0</v>
      </c>
      <c r="BH274" s="159">
        <f>IF(N274="zníž. prenesená",J274,0)</f>
        <v>0</v>
      </c>
      <c r="BI274" s="159">
        <f>IF(N274="nulová",J274,0)</f>
        <v>0</v>
      </c>
      <c r="BJ274" s="14" t="s">
        <v>90</v>
      </c>
      <c r="BK274" s="160">
        <f>ROUND(I274*H274,3)</f>
        <v>0</v>
      </c>
      <c r="BL274" s="14" t="s">
        <v>190</v>
      </c>
      <c r="BM274" s="158" t="s">
        <v>650</v>
      </c>
    </row>
    <row r="275" spans="1:65" s="2" customFormat="1" ht="14.45" customHeight="1">
      <c r="A275" s="29"/>
      <c r="B275" s="146"/>
      <c r="C275" s="147" t="s">
        <v>651</v>
      </c>
      <c r="D275" s="147" t="s">
        <v>186</v>
      </c>
      <c r="E275" s="148" t="s">
        <v>652</v>
      </c>
      <c r="F275" s="149" t="s">
        <v>653</v>
      </c>
      <c r="G275" s="150" t="s">
        <v>339</v>
      </c>
      <c r="H275" s="151">
        <v>2</v>
      </c>
      <c r="I275" s="152"/>
      <c r="J275" s="151">
        <f>ROUND(I275*H275,3)</f>
        <v>0</v>
      </c>
      <c r="K275" s="153"/>
      <c r="L275" s="30"/>
      <c r="M275" s="154" t="s">
        <v>1</v>
      </c>
      <c r="N275" s="155" t="s">
        <v>44</v>
      </c>
      <c r="O275" s="55"/>
      <c r="P275" s="156">
        <f>O275*H275</f>
        <v>0</v>
      </c>
      <c r="Q275" s="156">
        <v>0</v>
      </c>
      <c r="R275" s="156">
        <f>Q275*H275</f>
        <v>0</v>
      </c>
      <c r="S275" s="156">
        <v>0</v>
      </c>
      <c r="T275" s="157">
        <f>S275*H275</f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58" t="s">
        <v>190</v>
      </c>
      <c r="AT275" s="158" t="s">
        <v>186</v>
      </c>
      <c r="AU275" s="158" t="s">
        <v>90</v>
      </c>
      <c r="AY275" s="14" t="s">
        <v>184</v>
      </c>
      <c r="BE275" s="159">
        <f>IF(N275="základná",J275,0)</f>
        <v>0</v>
      </c>
      <c r="BF275" s="159">
        <f>IF(N275="znížená",J275,0)</f>
        <v>0</v>
      </c>
      <c r="BG275" s="159">
        <f>IF(N275="zákl. prenesená",J275,0)</f>
        <v>0</v>
      </c>
      <c r="BH275" s="159">
        <f>IF(N275="zníž. prenesená",J275,0)</f>
        <v>0</v>
      </c>
      <c r="BI275" s="159">
        <f>IF(N275="nulová",J275,0)</f>
        <v>0</v>
      </c>
      <c r="BJ275" s="14" t="s">
        <v>90</v>
      </c>
      <c r="BK275" s="160">
        <f>ROUND(I275*H275,3)</f>
        <v>0</v>
      </c>
      <c r="BL275" s="14" t="s">
        <v>190</v>
      </c>
      <c r="BM275" s="158" t="s">
        <v>654</v>
      </c>
    </row>
    <row r="276" spans="1:65" s="12" customFormat="1" ht="22.9" customHeight="1">
      <c r="B276" s="133"/>
      <c r="D276" s="134" t="s">
        <v>77</v>
      </c>
      <c r="E276" s="144" t="s">
        <v>587</v>
      </c>
      <c r="F276" s="144" t="s">
        <v>655</v>
      </c>
      <c r="I276" s="136"/>
      <c r="J276" s="145">
        <f>BK276</f>
        <v>0</v>
      </c>
      <c r="L276" s="133"/>
      <c r="M276" s="138"/>
      <c r="N276" s="139"/>
      <c r="O276" s="139"/>
      <c r="P276" s="140">
        <f>P277</f>
        <v>0</v>
      </c>
      <c r="Q276" s="139"/>
      <c r="R276" s="140">
        <f>R277</f>
        <v>0</v>
      </c>
      <c r="S276" s="139"/>
      <c r="T276" s="141">
        <f>T277</f>
        <v>0</v>
      </c>
      <c r="AR276" s="134" t="s">
        <v>85</v>
      </c>
      <c r="AT276" s="142" t="s">
        <v>77</v>
      </c>
      <c r="AU276" s="142" t="s">
        <v>85</v>
      </c>
      <c r="AY276" s="134" t="s">
        <v>184</v>
      </c>
      <c r="BK276" s="143">
        <f>BK277</f>
        <v>0</v>
      </c>
    </row>
    <row r="277" spans="1:65" s="2" customFormat="1" ht="24.2" customHeight="1">
      <c r="A277" s="29"/>
      <c r="B277" s="146"/>
      <c r="C277" s="147" t="s">
        <v>656</v>
      </c>
      <c r="D277" s="147" t="s">
        <v>186</v>
      </c>
      <c r="E277" s="148" t="s">
        <v>657</v>
      </c>
      <c r="F277" s="149" t="s">
        <v>658</v>
      </c>
      <c r="G277" s="150" t="s">
        <v>236</v>
      </c>
      <c r="H277" s="151">
        <v>633.63900000000001</v>
      </c>
      <c r="I277" s="152"/>
      <c r="J277" s="151">
        <f>ROUND(I277*H277,3)</f>
        <v>0</v>
      </c>
      <c r="K277" s="153"/>
      <c r="L277" s="30"/>
      <c r="M277" s="154" t="s">
        <v>1</v>
      </c>
      <c r="N277" s="155" t="s">
        <v>44</v>
      </c>
      <c r="O277" s="55"/>
      <c r="P277" s="156">
        <f>O277*H277</f>
        <v>0</v>
      </c>
      <c r="Q277" s="156">
        <v>0</v>
      </c>
      <c r="R277" s="156">
        <f>Q277*H277</f>
        <v>0</v>
      </c>
      <c r="S277" s="156">
        <v>0</v>
      </c>
      <c r="T277" s="157">
        <f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58" t="s">
        <v>190</v>
      </c>
      <c r="AT277" s="158" t="s">
        <v>186</v>
      </c>
      <c r="AU277" s="158" t="s">
        <v>90</v>
      </c>
      <c r="AY277" s="14" t="s">
        <v>184</v>
      </c>
      <c r="BE277" s="159">
        <f>IF(N277="základná",J277,0)</f>
        <v>0</v>
      </c>
      <c r="BF277" s="159">
        <f>IF(N277="znížená",J277,0)</f>
        <v>0</v>
      </c>
      <c r="BG277" s="159">
        <f>IF(N277="zákl. prenesená",J277,0)</f>
        <v>0</v>
      </c>
      <c r="BH277" s="159">
        <f>IF(N277="zníž. prenesená",J277,0)</f>
        <v>0</v>
      </c>
      <c r="BI277" s="159">
        <f>IF(N277="nulová",J277,0)</f>
        <v>0</v>
      </c>
      <c r="BJ277" s="14" t="s">
        <v>90</v>
      </c>
      <c r="BK277" s="160">
        <f>ROUND(I277*H277,3)</f>
        <v>0</v>
      </c>
      <c r="BL277" s="14" t="s">
        <v>190</v>
      </c>
      <c r="BM277" s="158" t="s">
        <v>659</v>
      </c>
    </row>
    <row r="278" spans="1:65" s="12" customFormat="1" ht="25.9" customHeight="1">
      <c r="B278" s="133"/>
      <c r="D278" s="134" t="s">
        <v>77</v>
      </c>
      <c r="E278" s="135" t="s">
        <v>660</v>
      </c>
      <c r="F278" s="135" t="s">
        <v>661</v>
      </c>
      <c r="I278" s="136"/>
      <c r="J278" s="137">
        <f>BK278</f>
        <v>0</v>
      </c>
      <c r="L278" s="133"/>
      <c r="M278" s="138"/>
      <c r="N278" s="139"/>
      <c r="O278" s="139"/>
      <c r="P278" s="140">
        <f>P279+P295+P306+P348+P362</f>
        <v>0</v>
      </c>
      <c r="Q278" s="139"/>
      <c r="R278" s="140">
        <f>R279+R295+R306+R348+R362</f>
        <v>29.703987920000003</v>
      </c>
      <c r="S278" s="139"/>
      <c r="T278" s="141">
        <f>T279+T295+T306+T348+T362</f>
        <v>11.424975</v>
      </c>
      <c r="AR278" s="134" t="s">
        <v>90</v>
      </c>
      <c r="AT278" s="142" t="s">
        <v>77</v>
      </c>
      <c r="AU278" s="142" t="s">
        <v>78</v>
      </c>
      <c r="AY278" s="134" t="s">
        <v>184</v>
      </c>
      <c r="BK278" s="143">
        <f>BK279+BK295+BK306+BK348+BK362</f>
        <v>0</v>
      </c>
    </row>
    <row r="279" spans="1:65" s="12" customFormat="1" ht="22.9" customHeight="1">
      <c r="B279" s="133"/>
      <c r="D279" s="134" t="s">
        <v>77</v>
      </c>
      <c r="E279" s="144" t="s">
        <v>473</v>
      </c>
      <c r="F279" s="144" t="s">
        <v>662</v>
      </c>
      <c r="I279" s="136"/>
      <c r="J279" s="145">
        <f>BK279</f>
        <v>0</v>
      </c>
      <c r="L279" s="133"/>
      <c r="M279" s="138"/>
      <c r="N279" s="139"/>
      <c r="O279" s="139"/>
      <c r="P279" s="140">
        <f>P280+P286</f>
        <v>0</v>
      </c>
      <c r="Q279" s="139"/>
      <c r="R279" s="140">
        <f>R280+R286</f>
        <v>4.2311316000000003</v>
      </c>
      <c r="S279" s="139"/>
      <c r="T279" s="141">
        <f>T280+T286</f>
        <v>0</v>
      </c>
      <c r="AR279" s="134" t="s">
        <v>90</v>
      </c>
      <c r="AT279" s="142" t="s">
        <v>77</v>
      </c>
      <c r="AU279" s="142" t="s">
        <v>85</v>
      </c>
      <c r="AY279" s="134" t="s">
        <v>184</v>
      </c>
      <c r="BK279" s="143">
        <f>BK280+BK286</f>
        <v>0</v>
      </c>
    </row>
    <row r="280" spans="1:65" s="12" customFormat="1" ht="20.85" customHeight="1">
      <c r="B280" s="133"/>
      <c r="D280" s="134" t="s">
        <v>77</v>
      </c>
      <c r="E280" s="144" t="s">
        <v>663</v>
      </c>
      <c r="F280" s="144" t="s">
        <v>664</v>
      </c>
      <c r="I280" s="136"/>
      <c r="J280" s="145">
        <f>BK280</f>
        <v>0</v>
      </c>
      <c r="L280" s="133"/>
      <c r="M280" s="138"/>
      <c r="N280" s="139"/>
      <c r="O280" s="139"/>
      <c r="P280" s="140">
        <f>SUM(P281:P285)</f>
        <v>0</v>
      </c>
      <c r="Q280" s="139"/>
      <c r="R280" s="140">
        <f>SUM(R281:R285)</f>
        <v>2.4062200000000002</v>
      </c>
      <c r="S280" s="139"/>
      <c r="T280" s="141">
        <f>SUM(T281:T285)</f>
        <v>0</v>
      </c>
      <c r="AR280" s="134" t="s">
        <v>90</v>
      </c>
      <c r="AT280" s="142" t="s">
        <v>77</v>
      </c>
      <c r="AU280" s="142" t="s">
        <v>90</v>
      </c>
      <c r="AY280" s="134" t="s">
        <v>184</v>
      </c>
      <c r="BK280" s="143">
        <f>SUM(BK281:BK285)</f>
        <v>0</v>
      </c>
    </row>
    <row r="281" spans="1:65" s="2" customFormat="1" ht="14.45" customHeight="1">
      <c r="A281" s="29"/>
      <c r="B281" s="146"/>
      <c r="C281" s="161" t="s">
        <v>665</v>
      </c>
      <c r="D281" s="161" t="s">
        <v>417</v>
      </c>
      <c r="E281" s="162" t="s">
        <v>666</v>
      </c>
      <c r="F281" s="163" t="s">
        <v>667</v>
      </c>
      <c r="G281" s="164" t="s">
        <v>236</v>
      </c>
      <c r="H281" s="165">
        <v>0.65400000000000003</v>
      </c>
      <c r="I281" s="166"/>
      <c r="J281" s="165">
        <f>ROUND(I281*H281,3)</f>
        <v>0</v>
      </c>
      <c r="K281" s="167"/>
      <c r="L281" s="168"/>
      <c r="M281" s="169" t="s">
        <v>1</v>
      </c>
      <c r="N281" s="170" t="s">
        <v>44</v>
      </c>
      <c r="O281" s="55"/>
      <c r="P281" s="156">
        <f>O281*H281</f>
        <v>0</v>
      </c>
      <c r="Q281" s="156">
        <v>1</v>
      </c>
      <c r="R281" s="156">
        <f>Q281*H281</f>
        <v>0.65400000000000003</v>
      </c>
      <c r="S281" s="156">
        <v>0</v>
      </c>
      <c r="T281" s="157">
        <f>S281*H281</f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58" t="s">
        <v>312</v>
      </c>
      <c r="AT281" s="158" t="s">
        <v>417</v>
      </c>
      <c r="AU281" s="158" t="s">
        <v>95</v>
      </c>
      <c r="AY281" s="14" t="s">
        <v>184</v>
      </c>
      <c r="BE281" s="159">
        <f>IF(N281="základná",J281,0)</f>
        <v>0</v>
      </c>
      <c r="BF281" s="159">
        <f>IF(N281="znížená",J281,0)</f>
        <v>0</v>
      </c>
      <c r="BG281" s="159">
        <f>IF(N281="zákl. prenesená",J281,0)</f>
        <v>0</v>
      </c>
      <c r="BH281" s="159">
        <f>IF(N281="zníž. prenesená",J281,0)</f>
        <v>0</v>
      </c>
      <c r="BI281" s="159">
        <f>IF(N281="nulová",J281,0)</f>
        <v>0</v>
      </c>
      <c r="BJ281" s="14" t="s">
        <v>90</v>
      </c>
      <c r="BK281" s="160">
        <f>ROUND(I281*H281,3)</f>
        <v>0</v>
      </c>
      <c r="BL281" s="14" t="s">
        <v>248</v>
      </c>
      <c r="BM281" s="158" t="s">
        <v>668</v>
      </c>
    </row>
    <row r="282" spans="1:65" s="2" customFormat="1" ht="24.2" customHeight="1">
      <c r="A282" s="29"/>
      <c r="B282" s="146"/>
      <c r="C282" s="147" t="s">
        <v>669</v>
      </c>
      <c r="D282" s="147" t="s">
        <v>186</v>
      </c>
      <c r="E282" s="148" t="s">
        <v>670</v>
      </c>
      <c r="F282" s="149" t="s">
        <v>671</v>
      </c>
      <c r="G282" s="150" t="s">
        <v>241</v>
      </c>
      <c r="H282" s="151">
        <v>114.6</v>
      </c>
      <c r="I282" s="152"/>
      <c r="J282" s="151">
        <f>ROUND(I282*H282,3)</f>
        <v>0</v>
      </c>
      <c r="K282" s="153"/>
      <c r="L282" s="30"/>
      <c r="M282" s="154" t="s">
        <v>1</v>
      </c>
      <c r="N282" s="155" t="s">
        <v>44</v>
      </c>
      <c r="O282" s="55"/>
      <c r="P282" s="156">
        <f>O282*H282</f>
        <v>0</v>
      </c>
      <c r="Q282" s="156">
        <v>0</v>
      </c>
      <c r="R282" s="156">
        <f>Q282*H282</f>
        <v>0</v>
      </c>
      <c r="S282" s="156">
        <v>0</v>
      </c>
      <c r="T282" s="157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58" t="s">
        <v>248</v>
      </c>
      <c r="AT282" s="158" t="s">
        <v>186</v>
      </c>
      <c r="AU282" s="158" t="s">
        <v>95</v>
      </c>
      <c r="AY282" s="14" t="s">
        <v>184</v>
      </c>
      <c r="BE282" s="159">
        <f>IF(N282="základná",J282,0)</f>
        <v>0</v>
      </c>
      <c r="BF282" s="159">
        <f>IF(N282="znížená",J282,0)</f>
        <v>0</v>
      </c>
      <c r="BG282" s="159">
        <f>IF(N282="zákl. prenesená",J282,0)</f>
        <v>0</v>
      </c>
      <c r="BH282" s="159">
        <f>IF(N282="zníž. prenesená",J282,0)</f>
        <v>0</v>
      </c>
      <c r="BI282" s="159">
        <f>IF(N282="nulová",J282,0)</f>
        <v>0</v>
      </c>
      <c r="BJ282" s="14" t="s">
        <v>90</v>
      </c>
      <c r="BK282" s="160">
        <f>ROUND(I282*H282,3)</f>
        <v>0</v>
      </c>
      <c r="BL282" s="14" t="s">
        <v>248</v>
      </c>
      <c r="BM282" s="158" t="s">
        <v>672</v>
      </c>
    </row>
    <row r="283" spans="1:65" s="2" customFormat="1" ht="14.45" customHeight="1">
      <c r="A283" s="29"/>
      <c r="B283" s="146"/>
      <c r="C283" s="161" t="s">
        <v>673</v>
      </c>
      <c r="D283" s="161" t="s">
        <v>417</v>
      </c>
      <c r="E283" s="162" t="s">
        <v>674</v>
      </c>
      <c r="F283" s="163" t="s">
        <v>675</v>
      </c>
      <c r="G283" s="164" t="s">
        <v>236</v>
      </c>
      <c r="H283" s="165">
        <v>0.22900000000000001</v>
      </c>
      <c r="I283" s="166"/>
      <c r="J283" s="165">
        <f>ROUND(I283*H283,3)</f>
        <v>0</v>
      </c>
      <c r="K283" s="167"/>
      <c r="L283" s="168"/>
      <c r="M283" s="169" t="s">
        <v>1</v>
      </c>
      <c r="N283" s="170" t="s">
        <v>44</v>
      </c>
      <c r="O283" s="55"/>
      <c r="P283" s="156">
        <f>O283*H283</f>
        <v>0</v>
      </c>
      <c r="Q283" s="156">
        <v>1</v>
      </c>
      <c r="R283" s="156">
        <f>Q283*H283</f>
        <v>0.22900000000000001</v>
      </c>
      <c r="S283" s="156">
        <v>0</v>
      </c>
      <c r="T283" s="157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58" t="s">
        <v>312</v>
      </c>
      <c r="AT283" s="158" t="s">
        <v>417</v>
      </c>
      <c r="AU283" s="158" t="s">
        <v>95</v>
      </c>
      <c r="AY283" s="14" t="s">
        <v>184</v>
      </c>
      <c r="BE283" s="159">
        <f>IF(N283="základná",J283,0)</f>
        <v>0</v>
      </c>
      <c r="BF283" s="159">
        <f>IF(N283="znížená",J283,0)</f>
        <v>0</v>
      </c>
      <c r="BG283" s="159">
        <f>IF(N283="zákl. prenesená",J283,0)</f>
        <v>0</v>
      </c>
      <c r="BH283" s="159">
        <f>IF(N283="zníž. prenesená",J283,0)</f>
        <v>0</v>
      </c>
      <c r="BI283" s="159">
        <f>IF(N283="nulová",J283,0)</f>
        <v>0</v>
      </c>
      <c r="BJ283" s="14" t="s">
        <v>90</v>
      </c>
      <c r="BK283" s="160">
        <f>ROUND(I283*H283,3)</f>
        <v>0</v>
      </c>
      <c r="BL283" s="14" t="s">
        <v>248</v>
      </c>
      <c r="BM283" s="158" t="s">
        <v>676</v>
      </c>
    </row>
    <row r="284" spans="1:65" s="2" customFormat="1" ht="24.2" customHeight="1">
      <c r="A284" s="29"/>
      <c r="B284" s="146"/>
      <c r="C284" s="147" t="s">
        <v>677</v>
      </c>
      <c r="D284" s="147" t="s">
        <v>186</v>
      </c>
      <c r="E284" s="148" t="s">
        <v>678</v>
      </c>
      <c r="F284" s="149" t="s">
        <v>679</v>
      </c>
      <c r="G284" s="150" t="s">
        <v>241</v>
      </c>
      <c r="H284" s="151">
        <v>318</v>
      </c>
      <c r="I284" s="152"/>
      <c r="J284" s="151">
        <f>ROUND(I284*H284,3)</f>
        <v>0</v>
      </c>
      <c r="K284" s="153"/>
      <c r="L284" s="30"/>
      <c r="M284" s="154" t="s">
        <v>1</v>
      </c>
      <c r="N284" s="155" t="s">
        <v>44</v>
      </c>
      <c r="O284" s="55"/>
      <c r="P284" s="156">
        <f>O284*H284</f>
        <v>0</v>
      </c>
      <c r="Q284" s="156">
        <v>5.4000000000000001E-4</v>
      </c>
      <c r="R284" s="156">
        <f>Q284*H284</f>
        <v>0.17172000000000001</v>
      </c>
      <c r="S284" s="156">
        <v>0</v>
      </c>
      <c r="T284" s="157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58" t="s">
        <v>248</v>
      </c>
      <c r="AT284" s="158" t="s">
        <v>186</v>
      </c>
      <c r="AU284" s="158" t="s">
        <v>95</v>
      </c>
      <c r="AY284" s="14" t="s">
        <v>184</v>
      </c>
      <c r="BE284" s="159">
        <f>IF(N284="základná",J284,0)</f>
        <v>0</v>
      </c>
      <c r="BF284" s="159">
        <f>IF(N284="znížená",J284,0)</f>
        <v>0</v>
      </c>
      <c r="BG284" s="159">
        <f>IF(N284="zákl. prenesená",J284,0)</f>
        <v>0</v>
      </c>
      <c r="BH284" s="159">
        <f>IF(N284="zníž. prenesená",J284,0)</f>
        <v>0</v>
      </c>
      <c r="BI284" s="159">
        <f>IF(N284="nulová",J284,0)</f>
        <v>0</v>
      </c>
      <c r="BJ284" s="14" t="s">
        <v>90</v>
      </c>
      <c r="BK284" s="160">
        <f>ROUND(I284*H284,3)</f>
        <v>0</v>
      </c>
      <c r="BL284" s="14" t="s">
        <v>248</v>
      </c>
      <c r="BM284" s="158" t="s">
        <v>680</v>
      </c>
    </row>
    <row r="285" spans="1:65" s="2" customFormat="1" ht="24.2" customHeight="1">
      <c r="A285" s="29"/>
      <c r="B285" s="146"/>
      <c r="C285" s="161" t="s">
        <v>681</v>
      </c>
      <c r="D285" s="161" t="s">
        <v>417</v>
      </c>
      <c r="E285" s="162" t="s">
        <v>682</v>
      </c>
      <c r="F285" s="163" t="s">
        <v>683</v>
      </c>
      <c r="G285" s="164" t="s">
        <v>241</v>
      </c>
      <c r="H285" s="165">
        <v>318</v>
      </c>
      <c r="I285" s="166"/>
      <c r="J285" s="165">
        <f>ROUND(I285*H285,3)</f>
        <v>0</v>
      </c>
      <c r="K285" s="167"/>
      <c r="L285" s="168"/>
      <c r="M285" s="169" t="s">
        <v>1</v>
      </c>
      <c r="N285" s="170" t="s">
        <v>44</v>
      </c>
      <c r="O285" s="55"/>
      <c r="P285" s="156">
        <f>O285*H285</f>
        <v>0</v>
      </c>
      <c r="Q285" s="156">
        <v>4.2500000000000003E-3</v>
      </c>
      <c r="R285" s="156">
        <f>Q285*H285</f>
        <v>1.3515000000000001</v>
      </c>
      <c r="S285" s="156">
        <v>0</v>
      </c>
      <c r="T285" s="157">
        <f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58" t="s">
        <v>312</v>
      </c>
      <c r="AT285" s="158" t="s">
        <v>417</v>
      </c>
      <c r="AU285" s="158" t="s">
        <v>95</v>
      </c>
      <c r="AY285" s="14" t="s">
        <v>184</v>
      </c>
      <c r="BE285" s="159">
        <f>IF(N285="základná",J285,0)</f>
        <v>0</v>
      </c>
      <c r="BF285" s="159">
        <f>IF(N285="znížená",J285,0)</f>
        <v>0</v>
      </c>
      <c r="BG285" s="159">
        <f>IF(N285="zákl. prenesená",J285,0)</f>
        <v>0</v>
      </c>
      <c r="BH285" s="159">
        <f>IF(N285="zníž. prenesená",J285,0)</f>
        <v>0</v>
      </c>
      <c r="BI285" s="159">
        <f>IF(N285="nulová",J285,0)</f>
        <v>0</v>
      </c>
      <c r="BJ285" s="14" t="s">
        <v>90</v>
      </c>
      <c r="BK285" s="160">
        <f>ROUND(I285*H285,3)</f>
        <v>0</v>
      </c>
      <c r="BL285" s="14" t="s">
        <v>248</v>
      </c>
      <c r="BM285" s="158" t="s">
        <v>684</v>
      </c>
    </row>
    <row r="286" spans="1:65" s="12" customFormat="1" ht="20.85" customHeight="1">
      <c r="B286" s="133"/>
      <c r="D286" s="134" t="s">
        <v>77</v>
      </c>
      <c r="E286" s="144" t="s">
        <v>685</v>
      </c>
      <c r="F286" s="144" t="s">
        <v>686</v>
      </c>
      <c r="I286" s="136"/>
      <c r="J286" s="145">
        <f>BK286</f>
        <v>0</v>
      </c>
      <c r="L286" s="133"/>
      <c r="M286" s="138"/>
      <c r="N286" s="139"/>
      <c r="O286" s="139"/>
      <c r="P286" s="140">
        <f>SUM(P287:P294)</f>
        <v>0</v>
      </c>
      <c r="Q286" s="139"/>
      <c r="R286" s="140">
        <f>SUM(R287:R294)</f>
        <v>1.8249116000000001</v>
      </c>
      <c r="S286" s="139"/>
      <c r="T286" s="141">
        <f>SUM(T287:T294)</f>
        <v>0</v>
      </c>
      <c r="AR286" s="134" t="s">
        <v>90</v>
      </c>
      <c r="AT286" s="142" t="s">
        <v>77</v>
      </c>
      <c r="AU286" s="142" t="s">
        <v>90</v>
      </c>
      <c r="AY286" s="134" t="s">
        <v>184</v>
      </c>
      <c r="BK286" s="143">
        <f>SUM(BK287:BK294)</f>
        <v>0</v>
      </c>
    </row>
    <row r="287" spans="1:65" s="2" customFormat="1" ht="24.2" customHeight="1">
      <c r="A287" s="29"/>
      <c r="B287" s="146"/>
      <c r="C287" s="147" t="s">
        <v>687</v>
      </c>
      <c r="D287" s="147" t="s">
        <v>186</v>
      </c>
      <c r="E287" s="148" t="s">
        <v>688</v>
      </c>
      <c r="F287" s="149" t="s">
        <v>689</v>
      </c>
      <c r="G287" s="150" t="s">
        <v>241</v>
      </c>
      <c r="H287" s="151">
        <v>215</v>
      </c>
      <c r="I287" s="152"/>
      <c r="J287" s="151">
        <f>ROUND(I287*H287,3)</f>
        <v>0</v>
      </c>
      <c r="K287" s="153"/>
      <c r="L287" s="30"/>
      <c r="M287" s="154" t="s">
        <v>1</v>
      </c>
      <c r="N287" s="155" t="s">
        <v>44</v>
      </c>
      <c r="O287" s="55"/>
      <c r="P287" s="156">
        <f>O287*H287</f>
        <v>0</v>
      </c>
      <c r="Q287" s="156">
        <v>2.9999999999999997E-4</v>
      </c>
      <c r="R287" s="156">
        <f>Q287*H287</f>
        <v>6.4499999999999988E-2</v>
      </c>
      <c r="S287" s="156">
        <v>0</v>
      </c>
      <c r="T287" s="157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58" t="s">
        <v>248</v>
      </c>
      <c r="AT287" s="158" t="s">
        <v>186</v>
      </c>
      <c r="AU287" s="158" t="s">
        <v>95</v>
      </c>
      <c r="AY287" s="14" t="s">
        <v>184</v>
      </c>
      <c r="BE287" s="159">
        <f>IF(N287="základná",J287,0)</f>
        <v>0</v>
      </c>
      <c r="BF287" s="159">
        <f>IF(N287="znížená",J287,0)</f>
        <v>0</v>
      </c>
      <c r="BG287" s="159">
        <f>IF(N287="zákl. prenesená",J287,0)</f>
        <v>0</v>
      </c>
      <c r="BH287" s="159">
        <f>IF(N287="zníž. prenesená",J287,0)</f>
        <v>0</v>
      </c>
      <c r="BI287" s="159">
        <f>IF(N287="nulová",J287,0)</f>
        <v>0</v>
      </c>
      <c r="BJ287" s="14" t="s">
        <v>90</v>
      </c>
      <c r="BK287" s="160">
        <f>ROUND(I287*H287,3)</f>
        <v>0</v>
      </c>
      <c r="BL287" s="14" t="s">
        <v>248</v>
      </c>
      <c r="BM287" s="158" t="s">
        <v>690</v>
      </c>
    </row>
    <row r="288" spans="1:65" s="2" customFormat="1" ht="24.2" customHeight="1">
      <c r="A288" s="29"/>
      <c r="B288" s="146"/>
      <c r="C288" s="161" t="s">
        <v>691</v>
      </c>
      <c r="D288" s="161" t="s">
        <v>417</v>
      </c>
      <c r="E288" s="162" t="s">
        <v>692</v>
      </c>
      <c r="F288" s="163" t="s">
        <v>693</v>
      </c>
      <c r="G288" s="164" t="s">
        <v>241</v>
      </c>
      <c r="H288" s="165">
        <v>438.6</v>
      </c>
      <c r="I288" s="166"/>
      <c r="J288" s="165">
        <f>ROUND(I288*H288,3)</f>
        <v>0</v>
      </c>
      <c r="K288" s="167"/>
      <c r="L288" s="168"/>
      <c r="M288" s="169" t="s">
        <v>1</v>
      </c>
      <c r="N288" s="170" t="s">
        <v>44</v>
      </c>
      <c r="O288" s="55"/>
      <c r="P288" s="156">
        <f>O288*H288</f>
        <v>0</v>
      </c>
      <c r="Q288" s="156">
        <v>0</v>
      </c>
      <c r="R288" s="156">
        <f>Q288*H288</f>
        <v>0</v>
      </c>
      <c r="S288" s="156">
        <v>0</v>
      </c>
      <c r="T288" s="157">
        <f>S288*H288</f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58" t="s">
        <v>312</v>
      </c>
      <c r="AT288" s="158" t="s">
        <v>417</v>
      </c>
      <c r="AU288" s="158" t="s">
        <v>95</v>
      </c>
      <c r="AY288" s="14" t="s">
        <v>184</v>
      </c>
      <c r="BE288" s="159">
        <f>IF(N288="základná",J288,0)</f>
        <v>0</v>
      </c>
      <c r="BF288" s="159">
        <f>IF(N288="znížená",J288,0)</f>
        <v>0</v>
      </c>
      <c r="BG288" s="159">
        <f>IF(N288="zákl. prenesená",J288,0)</f>
        <v>0</v>
      </c>
      <c r="BH288" s="159">
        <f>IF(N288="zníž. prenesená",J288,0)</f>
        <v>0</v>
      </c>
      <c r="BI288" s="159">
        <f>IF(N288="nulová",J288,0)</f>
        <v>0</v>
      </c>
      <c r="BJ288" s="14" t="s">
        <v>90</v>
      </c>
      <c r="BK288" s="160">
        <f>ROUND(I288*H288,3)</f>
        <v>0</v>
      </c>
      <c r="BL288" s="14" t="s">
        <v>248</v>
      </c>
      <c r="BM288" s="158" t="s">
        <v>694</v>
      </c>
    </row>
    <row r="289" spans="1:65" s="2" customFormat="1" ht="24.2" customHeight="1">
      <c r="A289" s="29"/>
      <c r="B289" s="146"/>
      <c r="C289" s="147" t="s">
        <v>695</v>
      </c>
      <c r="D289" s="147" t="s">
        <v>186</v>
      </c>
      <c r="E289" s="148" t="s">
        <v>696</v>
      </c>
      <c r="F289" s="149" t="s">
        <v>697</v>
      </c>
      <c r="G289" s="150" t="s">
        <v>241</v>
      </c>
      <c r="H289" s="151">
        <v>167</v>
      </c>
      <c r="I289" s="152"/>
      <c r="J289" s="151">
        <f>ROUND(I289*H289,3)</f>
        <v>0</v>
      </c>
      <c r="K289" s="153"/>
      <c r="L289" s="30"/>
      <c r="M289" s="154" t="s">
        <v>1</v>
      </c>
      <c r="N289" s="155" t="s">
        <v>44</v>
      </c>
      <c r="O289" s="55"/>
      <c r="P289" s="156">
        <f>O289*H289</f>
        <v>0</v>
      </c>
      <c r="Q289" s="156">
        <v>5.0000000000000001E-3</v>
      </c>
      <c r="R289" s="156">
        <f>Q289*H289</f>
        <v>0.83499999999999996</v>
      </c>
      <c r="S289" s="156">
        <v>0</v>
      </c>
      <c r="T289" s="157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58" t="s">
        <v>248</v>
      </c>
      <c r="AT289" s="158" t="s">
        <v>186</v>
      </c>
      <c r="AU289" s="158" t="s">
        <v>95</v>
      </c>
      <c r="AY289" s="14" t="s">
        <v>184</v>
      </c>
      <c r="BE289" s="159">
        <f>IF(N289="základná",J289,0)</f>
        <v>0</v>
      </c>
      <c r="BF289" s="159">
        <f>IF(N289="znížená",J289,0)</f>
        <v>0</v>
      </c>
      <c r="BG289" s="159">
        <f>IF(N289="zákl. prenesená",J289,0)</f>
        <v>0</v>
      </c>
      <c r="BH289" s="159">
        <f>IF(N289="zníž. prenesená",J289,0)</f>
        <v>0</v>
      </c>
      <c r="BI289" s="159">
        <f>IF(N289="nulová",J289,0)</f>
        <v>0</v>
      </c>
      <c r="BJ289" s="14" t="s">
        <v>90</v>
      </c>
      <c r="BK289" s="160">
        <f>ROUND(I289*H289,3)</f>
        <v>0</v>
      </c>
      <c r="BL289" s="14" t="s">
        <v>248</v>
      </c>
      <c r="BM289" s="158" t="s">
        <v>698</v>
      </c>
    </row>
    <row r="290" spans="1:65" s="2" customFormat="1" ht="24.2" customHeight="1">
      <c r="A290" s="29"/>
      <c r="B290" s="146"/>
      <c r="C290" s="161" t="s">
        <v>699</v>
      </c>
      <c r="D290" s="161" t="s">
        <v>417</v>
      </c>
      <c r="E290" s="162" t="s">
        <v>700</v>
      </c>
      <c r="F290" s="163" t="s">
        <v>701</v>
      </c>
      <c r="G290" s="164" t="s">
        <v>241</v>
      </c>
      <c r="H290" s="165">
        <v>170.34</v>
      </c>
      <c r="I290" s="166"/>
      <c r="J290" s="165">
        <f>ROUND(I290*H290,3)</f>
        <v>0</v>
      </c>
      <c r="K290" s="167"/>
      <c r="L290" s="168"/>
      <c r="M290" s="169" t="s">
        <v>1</v>
      </c>
      <c r="N290" s="170" t="s">
        <v>44</v>
      </c>
      <c r="O290" s="55"/>
      <c r="P290" s="156">
        <f>O290*H290</f>
        <v>0</v>
      </c>
      <c r="Q290" s="156">
        <v>3.0000000000000001E-3</v>
      </c>
      <c r="R290" s="156">
        <f>Q290*H290</f>
        <v>0.51102000000000003</v>
      </c>
      <c r="S290" s="156">
        <v>0</v>
      </c>
      <c r="T290" s="157">
        <f>S290*H290</f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58" t="s">
        <v>312</v>
      </c>
      <c r="AT290" s="158" t="s">
        <v>417</v>
      </c>
      <c r="AU290" s="158" t="s">
        <v>95</v>
      </c>
      <c r="AY290" s="14" t="s">
        <v>184</v>
      </c>
      <c r="BE290" s="159">
        <f>IF(N290="základná",J290,0)</f>
        <v>0</v>
      </c>
      <c r="BF290" s="159">
        <f>IF(N290="znížená",J290,0)</f>
        <v>0</v>
      </c>
      <c r="BG290" s="159">
        <f>IF(N290="zákl. prenesená",J290,0)</f>
        <v>0</v>
      </c>
      <c r="BH290" s="159">
        <f>IF(N290="zníž. prenesená",J290,0)</f>
        <v>0</v>
      </c>
      <c r="BI290" s="159">
        <f>IF(N290="nulová",J290,0)</f>
        <v>0</v>
      </c>
      <c r="BJ290" s="14" t="s">
        <v>90</v>
      </c>
      <c r="BK290" s="160">
        <f>ROUND(I290*H290,3)</f>
        <v>0</v>
      </c>
      <c r="BL290" s="14" t="s">
        <v>248</v>
      </c>
      <c r="BM290" s="158" t="s">
        <v>702</v>
      </c>
    </row>
    <row r="291" spans="1:65" s="2" customFormat="1" ht="24.2" customHeight="1">
      <c r="A291" s="29"/>
      <c r="B291" s="146"/>
      <c r="C291" s="161" t="s">
        <v>703</v>
      </c>
      <c r="D291" s="161" t="s">
        <v>417</v>
      </c>
      <c r="E291" s="162" t="s">
        <v>704</v>
      </c>
      <c r="F291" s="163" t="s">
        <v>705</v>
      </c>
      <c r="G291" s="164" t="s">
        <v>241</v>
      </c>
      <c r="H291" s="165">
        <v>170.34</v>
      </c>
      <c r="I291" s="166"/>
      <c r="J291" s="165">
        <f>ROUND(I291*H291,3)</f>
        <v>0</v>
      </c>
      <c r="K291" s="167"/>
      <c r="L291" s="168"/>
      <c r="M291" s="169" t="s">
        <v>1</v>
      </c>
      <c r="N291" s="170" t="s">
        <v>44</v>
      </c>
      <c r="O291" s="55"/>
      <c r="P291" s="156">
        <f>O291*H291</f>
        <v>0</v>
      </c>
      <c r="Q291" s="156">
        <v>1.58E-3</v>
      </c>
      <c r="R291" s="156">
        <f>Q291*H291</f>
        <v>0.26913720000000002</v>
      </c>
      <c r="S291" s="156">
        <v>0</v>
      </c>
      <c r="T291" s="157">
        <f>S291*H291</f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58" t="s">
        <v>312</v>
      </c>
      <c r="AT291" s="158" t="s">
        <v>417</v>
      </c>
      <c r="AU291" s="158" t="s">
        <v>95</v>
      </c>
      <c r="AY291" s="14" t="s">
        <v>184</v>
      </c>
      <c r="BE291" s="159">
        <f>IF(N291="základná",J291,0)</f>
        <v>0</v>
      </c>
      <c r="BF291" s="159">
        <f>IF(N291="znížená",J291,0)</f>
        <v>0</v>
      </c>
      <c r="BG291" s="159">
        <f>IF(N291="zákl. prenesená",J291,0)</f>
        <v>0</v>
      </c>
      <c r="BH291" s="159">
        <f>IF(N291="zníž. prenesená",J291,0)</f>
        <v>0</v>
      </c>
      <c r="BI291" s="159">
        <f>IF(N291="nulová",J291,0)</f>
        <v>0</v>
      </c>
      <c r="BJ291" s="14" t="s">
        <v>90</v>
      </c>
      <c r="BK291" s="160">
        <f>ROUND(I291*H291,3)</f>
        <v>0</v>
      </c>
      <c r="BL291" s="14" t="s">
        <v>248</v>
      </c>
      <c r="BM291" s="158" t="s">
        <v>706</v>
      </c>
    </row>
    <row r="292" spans="1:65" s="2" customFormat="1" ht="24.2" customHeight="1">
      <c r="A292" s="29"/>
      <c r="B292" s="146"/>
      <c r="C292" s="147" t="s">
        <v>707</v>
      </c>
      <c r="D292" s="147" t="s">
        <v>186</v>
      </c>
      <c r="E292" s="148" t="s">
        <v>708</v>
      </c>
      <c r="F292" s="149" t="s">
        <v>709</v>
      </c>
      <c r="G292" s="150" t="s">
        <v>241</v>
      </c>
      <c r="H292" s="151">
        <v>102.4</v>
      </c>
      <c r="I292" s="152"/>
      <c r="J292" s="151">
        <f>ROUND(I292*H292,3)</f>
        <v>0</v>
      </c>
      <c r="K292" s="153"/>
      <c r="L292" s="30"/>
      <c r="M292" s="154" t="s">
        <v>1</v>
      </c>
      <c r="N292" s="155" t="s">
        <v>44</v>
      </c>
      <c r="O292" s="55"/>
      <c r="P292" s="156">
        <f>O292*H292</f>
        <v>0</v>
      </c>
      <c r="Q292" s="156">
        <v>1.24E-3</v>
      </c>
      <c r="R292" s="156">
        <f>Q292*H292</f>
        <v>0.12697600000000001</v>
      </c>
      <c r="S292" s="156">
        <v>0</v>
      </c>
      <c r="T292" s="157">
        <f>S292*H292</f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58" t="s">
        <v>248</v>
      </c>
      <c r="AT292" s="158" t="s">
        <v>186</v>
      </c>
      <c r="AU292" s="158" t="s">
        <v>95</v>
      </c>
      <c r="AY292" s="14" t="s">
        <v>184</v>
      </c>
      <c r="BE292" s="159">
        <f>IF(N292="základná",J292,0)</f>
        <v>0</v>
      </c>
      <c r="BF292" s="159">
        <f>IF(N292="znížená",J292,0)</f>
        <v>0</v>
      </c>
      <c r="BG292" s="159">
        <f>IF(N292="zákl. prenesená",J292,0)</f>
        <v>0</v>
      </c>
      <c r="BH292" s="159">
        <f>IF(N292="zníž. prenesená",J292,0)</f>
        <v>0</v>
      </c>
      <c r="BI292" s="159">
        <f>IF(N292="nulová",J292,0)</f>
        <v>0</v>
      </c>
      <c r="BJ292" s="14" t="s">
        <v>90</v>
      </c>
      <c r="BK292" s="160">
        <f>ROUND(I292*H292,3)</f>
        <v>0</v>
      </c>
      <c r="BL292" s="14" t="s">
        <v>248</v>
      </c>
      <c r="BM292" s="158" t="s">
        <v>710</v>
      </c>
    </row>
    <row r="293" spans="1:65" s="2" customFormat="1" ht="37.9" customHeight="1">
      <c r="A293" s="29"/>
      <c r="B293" s="146"/>
      <c r="C293" s="161" t="s">
        <v>711</v>
      </c>
      <c r="D293" s="161" t="s">
        <v>417</v>
      </c>
      <c r="E293" s="162" t="s">
        <v>712</v>
      </c>
      <c r="F293" s="163" t="s">
        <v>713</v>
      </c>
      <c r="G293" s="164" t="s">
        <v>241</v>
      </c>
      <c r="H293" s="165">
        <v>107.52</v>
      </c>
      <c r="I293" s="166"/>
      <c r="J293" s="165">
        <f>ROUND(I293*H293,3)</f>
        <v>0</v>
      </c>
      <c r="K293" s="167"/>
      <c r="L293" s="168"/>
      <c r="M293" s="169" t="s">
        <v>1</v>
      </c>
      <c r="N293" s="170" t="s">
        <v>44</v>
      </c>
      <c r="O293" s="55"/>
      <c r="P293" s="156">
        <f>O293*H293</f>
        <v>0</v>
      </c>
      <c r="Q293" s="156">
        <v>1.7000000000000001E-4</v>
      </c>
      <c r="R293" s="156">
        <f>Q293*H293</f>
        <v>1.82784E-2</v>
      </c>
      <c r="S293" s="156">
        <v>0</v>
      </c>
      <c r="T293" s="157">
        <f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58" t="s">
        <v>312</v>
      </c>
      <c r="AT293" s="158" t="s">
        <v>417</v>
      </c>
      <c r="AU293" s="158" t="s">
        <v>95</v>
      </c>
      <c r="AY293" s="14" t="s">
        <v>184</v>
      </c>
      <c r="BE293" s="159">
        <f>IF(N293="základná",J293,0)</f>
        <v>0</v>
      </c>
      <c r="BF293" s="159">
        <f>IF(N293="znížená",J293,0)</f>
        <v>0</v>
      </c>
      <c r="BG293" s="159">
        <f>IF(N293="zákl. prenesená",J293,0)</f>
        <v>0</v>
      </c>
      <c r="BH293" s="159">
        <f>IF(N293="zníž. prenesená",J293,0)</f>
        <v>0</v>
      </c>
      <c r="BI293" s="159">
        <f>IF(N293="nulová",J293,0)</f>
        <v>0</v>
      </c>
      <c r="BJ293" s="14" t="s">
        <v>90</v>
      </c>
      <c r="BK293" s="160">
        <f>ROUND(I293*H293,3)</f>
        <v>0</v>
      </c>
      <c r="BL293" s="14" t="s">
        <v>248</v>
      </c>
      <c r="BM293" s="158" t="s">
        <v>714</v>
      </c>
    </row>
    <row r="294" spans="1:65" s="2" customFormat="1" ht="24.2" customHeight="1">
      <c r="A294" s="29"/>
      <c r="B294" s="146"/>
      <c r="C294" s="147" t="s">
        <v>715</v>
      </c>
      <c r="D294" s="147" t="s">
        <v>186</v>
      </c>
      <c r="E294" s="148" t="s">
        <v>716</v>
      </c>
      <c r="F294" s="149" t="s">
        <v>717</v>
      </c>
      <c r="G294" s="150" t="s">
        <v>236</v>
      </c>
      <c r="H294" s="151">
        <v>1.825</v>
      </c>
      <c r="I294" s="152"/>
      <c r="J294" s="151">
        <f>ROUND(I294*H294,3)</f>
        <v>0</v>
      </c>
      <c r="K294" s="153"/>
      <c r="L294" s="30"/>
      <c r="M294" s="154" t="s">
        <v>1</v>
      </c>
      <c r="N294" s="155" t="s">
        <v>44</v>
      </c>
      <c r="O294" s="55"/>
      <c r="P294" s="156">
        <f>O294*H294</f>
        <v>0</v>
      </c>
      <c r="Q294" s="156">
        <v>0</v>
      </c>
      <c r="R294" s="156">
        <f>Q294*H294</f>
        <v>0</v>
      </c>
      <c r="S294" s="156">
        <v>0</v>
      </c>
      <c r="T294" s="157">
        <f>S294*H294</f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58" t="s">
        <v>248</v>
      </c>
      <c r="AT294" s="158" t="s">
        <v>186</v>
      </c>
      <c r="AU294" s="158" t="s">
        <v>95</v>
      </c>
      <c r="AY294" s="14" t="s">
        <v>184</v>
      </c>
      <c r="BE294" s="159">
        <f>IF(N294="základná",J294,0)</f>
        <v>0</v>
      </c>
      <c r="BF294" s="159">
        <f>IF(N294="znížená",J294,0)</f>
        <v>0</v>
      </c>
      <c r="BG294" s="159">
        <f>IF(N294="zákl. prenesená",J294,0)</f>
        <v>0</v>
      </c>
      <c r="BH294" s="159">
        <f>IF(N294="zníž. prenesená",J294,0)</f>
        <v>0</v>
      </c>
      <c r="BI294" s="159">
        <f>IF(N294="nulová",J294,0)</f>
        <v>0</v>
      </c>
      <c r="BJ294" s="14" t="s">
        <v>90</v>
      </c>
      <c r="BK294" s="160">
        <f>ROUND(I294*H294,3)</f>
        <v>0</v>
      </c>
      <c r="BL294" s="14" t="s">
        <v>248</v>
      </c>
      <c r="BM294" s="158" t="s">
        <v>718</v>
      </c>
    </row>
    <row r="295" spans="1:65" s="12" customFormat="1" ht="22.9" customHeight="1">
      <c r="B295" s="133"/>
      <c r="D295" s="134" t="s">
        <v>77</v>
      </c>
      <c r="E295" s="144" t="s">
        <v>477</v>
      </c>
      <c r="F295" s="144" t="s">
        <v>719</v>
      </c>
      <c r="I295" s="136"/>
      <c r="J295" s="145">
        <f>BK295</f>
        <v>0</v>
      </c>
      <c r="L295" s="133"/>
      <c r="M295" s="138"/>
      <c r="N295" s="139"/>
      <c r="O295" s="139"/>
      <c r="P295" s="140">
        <f>P296</f>
        <v>0</v>
      </c>
      <c r="Q295" s="139"/>
      <c r="R295" s="140">
        <f>R296</f>
        <v>3.0065000000000001E-2</v>
      </c>
      <c r="S295" s="139"/>
      <c r="T295" s="141">
        <f>T296</f>
        <v>0</v>
      </c>
      <c r="AR295" s="134" t="s">
        <v>90</v>
      </c>
      <c r="AT295" s="142" t="s">
        <v>77</v>
      </c>
      <c r="AU295" s="142" t="s">
        <v>85</v>
      </c>
      <c r="AY295" s="134" t="s">
        <v>184</v>
      </c>
      <c r="BK295" s="143">
        <f>BK296</f>
        <v>0</v>
      </c>
    </row>
    <row r="296" spans="1:65" s="12" customFormat="1" ht="20.85" customHeight="1">
      <c r="B296" s="133"/>
      <c r="D296" s="134" t="s">
        <v>77</v>
      </c>
      <c r="E296" s="144" t="s">
        <v>720</v>
      </c>
      <c r="F296" s="144" t="s">
        <v>721</v>
      </c>
      <c r="I296" s="136"/>
      <c r="J296" s="145">
        <f>BK296</f>
        <v>0</v>
      </c>
      <c r="L296" s="133"/>
      <c r="M296" s="138"/>
      <c r="N296" s="139"/>
      <c r="O296" s="139"/>
      <c r="P296" s="140">
        <f>SUM(P297:P305)</f>
        <v>0</v>
      </c>
      <c r="Q296" s="139"/>
      <c r="R296" s="140">
        <f>SUM(R297:R305)</f>
        <v>3.0065000000000001E-2</v>
      </c>
      <c r="S296" s="139"/>
      <c r="T296" s="141">
        <f>SUM(T297:T305)</f>
        <v>0</v>
      </c>
      <c r="AR296" s="134" t="s">
        <v>90</v>
      </c>
      <c r="AT296" s="142" t="s">
        <v>77</v>
      </c>
      <c r="AU296" s="142" t="s">
        <v>90</v>
      </c>
      <c r="AY296" s="134" t="s">
        <v>184</v>
      </c>
      <c r="BK296" s="143">
        <f>SUM(BK297:BK305)</f>
        <v>0</v>
      </c>
    </row>
    <row r="297" spans="1:65" s="2" customFormat="1" ht="14.45" customHeight="1">
      <c r="A297" s="29"/>
      <c r="B297" s="146"/>
      <c r="C297" s="147" t="s">
        <v>722</v>
      </c>
      <c r="D297" s="147" t="s">
        <v>186</v>
      </c>
      <c r="E297" s="148" t="s">
        <v>723</v>
      </c>
      <c r="F297" s="149" t="s">
        <v>724</v>
      </c>
      <c r="G297" s="150" t="s">
        <v>389</v>
      </c>
      <c r="H297" s="151">
        <v>7.5</v>
      </c>
      <c r="I297" s="152"/>
      <c r="J297" s="151">
        <f>ROUND(I297*H297,3)</f>
        <v>0</v>
      </c>
      <c r="K297" s="153"/>
      <c r="L297" s="30"/>
      <c r="M297" s="154" t="s">
        <v>1</v>
      </c>
      <c r="N297" s="155" t="s">
        <v>44</v>
      </c>
      <c r="O297" s="55"/>
      <c r="P297" s="156">
        <f>O297*H297</f>
        <v>0</v>
      </c>
      <c r="Q297" s="156">
        <v>1.7600000000000001E-3</v>
      </c>
      <c r="R297" s="156">
        <f>Q297*H297</f>
        <v>1.32E-2</v>
      </c>
      <c r="S297" s="156">
        <v>0</v>
      </c>
      <c r="T297" s="157">
        <f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58" t="s">
        <v>248</v>
      </c>
      <c r="AT297" s="158" t="s">
        <v>186</v>
      </c>
      <c r="AU297" s="158" t="s">
        <v>95</v>
      </c>
      <c r="AY297" s="14" t="s">
        <v>184</v>
      </c>
      <c r="BE297" s="159">
        <f>IF(N297="základná",J297,0)</f>
        <v>0</v>
      </c>
      <c r="BF297" s="159">
        <f>IF(N297="znížená",J297,0)</f>
        <v>0</v>
      </c>
      <c r="BG297" s="159">
        <f>IF(N297="zákl. prenesená",J297,0)</f>
        <v>0</v>
      </c>
      <c r="BH297" s="159">
        <f>IF(N297="zníž. prenesená",J297,0)</f>
        <v>0</v>
      </c>
      <c r="BI297" s="159">
        <f>IF(N297="nulová",J297,0)</f>
        <v>0</v>
      </c>
      <c r="BJ297" s="14" t="s">
        <v>90</v>
      </c>
      <c r="BK297" s="160">
        <f>ROUND(I297*H297,3)</f>
        <v>0</v>
      </c>
      <c r="BL297" s="14" t="s">
        <v>248</v>
      </c>
      <c r="BM297" s="158" t="s">
        <v>725</v>
      </c>
    </row>
    <row r="298" spans="1:65" s="2" customFormat="1" ht="14.45" customHeight="1">
      <c r="A298" s="29"/>
      <c r="B298" s="146"/>
      <c r="C298" s="147" t="s">
        <v>726</v>
      </c>
      <c r="D298" s="147" t="s">
        <v>186</v>
      </c>
      <c r="E298" s="148" t="s">
        <v>727</v>
      </c>
      <c r="F298" s="149" t="s">
        <v>728</v>
      </c>
      <c r="G298" s="150" t="s">
        <v>389</v>
      </c>
      <c r="H298" s="151">
        <v>5.2</v>
      </c>
      <c r="I298" s="152"/>
      <c r="J298" s="151">
        <f>ROUND(I298*H298,3)</f>
        <v>0</v>
      </c>
      <c r="K298" s="153"/>
      <c r="L298" s="30"/>
      <c r="M298" s="154" t="s">
        <v>1</v>
      </c>
      <c r="N298" s="155" t="s">
        <v>44</v>
      </c>
      <c r="O298" s="55"/>
      <c r="P298" s="156">
        <f>O298*H298</f>
        <v>0</v>
      </c>
      <c r="Q298" s="156">
        <v>1.9E-3</v>
      </c>
      <c r="R298" s="156">
        <f>Q298*H298</f>
        <v>9.8799999999999999E-3</v>
      </c>
      <c r="S298" s="156">
        <v>0</v>
      </c>
      <c r="T298" s="157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58" t="s">
        <v>248</v>
      </c>
      <c r="AT298" s="158" t="s">
        <v>186</v>
      </c>
      <c r="AU298" s="158" t="s">
        <v>95</v>
      </c>
      <c r="AY298" s="14" t="s">
        <v>184</v>
      </c>
      <c r="BE298" s="159">
        <f>IF(N298="základná",J298,0)</f>
        <v>0</v>
      </c>
      <c r="BF298" s="159">
        <f>IF(N298="znížená",J298,0)</f>
        <v>0</v>
      </c>
      <c r="BG298" s="159">
        <f>IF(N298="zákl. prenesená",J298,0)</f>
        <v>0</v>
      </c>
      <c r="BH298" s="159">
        <f>IF(N298="zníž. prenesená",J298,0)</f>
        <v>0</v>
      </c>
      <c r="BI298" s="159">
        <f>IF(N298="nulová",J298,0)</f>
        <v>0</v>
      </c>
      <c r="BJ298" s="14" t="s">
        <v>90</v>
      </c>
      <c r="BK298" s="160">
        <f>ROUND(I298*H298,3)</f>
        <v>0</v>
      </c>
      <c r="BL298" s="14" t="s">
        <v>248</v>
      </c>
      <c r="BM298" s="158" t="s">
        <v>729</v>
      </c>
    </row>
    <row r="299" spans="1:65" s="2" customFormat="1" ht="14.45" customHeight="1">
      <c r="A299" s="29"/>
      <c r="B299" s="146"/>
      <c r="C299" s="147" t="s">
        <v>730</v>
      </c>
      <c r="D299" s="147" t="s">
        <v>186</v>
      </c>
      <c r="E299" s="148" t="s">
        <v>731</v>
      </c>
      <c r="F299" s="149" t="s">
        <v>732</v>
      </c>
      <c r="G299" s="150" t="s">
        <v>389</v>
      </c>
      <c r="H299" s="151">
        <v>7.5</v>
      </c>
      <c r="I299" s="152"/>
      <c r="J299" s="151">
        <f>ROUND(I299*H299,3)</f>
        <v>0</v>
      </c>
      <c r="K299" s="153"/>
      <c r="L299" s="30"/>
      <c r="M299" s="154" t="s">
        <v>1</v>
      </c>
      <c r="N299" s="155" t="s">
        <v>44</v>
      </c>
      <c r="O299" s="55"/>
      <c r="P299" s="156">
        <f>O299*H299</f>
        <v>0</v>
      </c>
      <c r="Q299" s="156">
        <v>8.0999999999999996E-4</v>
      </c>
      <c r="R299" s="156">
        <f>Q299*H299</f>
        <v>6.0749999999999997E-3</v>
      </c>
      <c r="S299" s="156">
        <v>0</v>
      </c>
      <c r="T299" s="157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58" t="s">
        <v>248</v>
      </c>
      <c r="AT299" s="158" t="s">
        <v>186</v>
      </c>
      <c r="AU299" s="158" t="s">
        <v>95</v>
      </c>
      <c r="AY299" s="14" t="s">
        <v>184</v>
      </c>
      <c r="BE299" s="159">
        <f>IF(N299="základná",J299,0)</f>
        <v>0</v>
      </c>
      <c r="BF299" s="159">
        <f>IF(N299="znížená",J299,0)</f>
        <v>0</v>
      </c>
      <c r="BG299" s="159">
        <f>IF(N299="zákl. prenesená",J299,0)</f>
        <v>0</v>
      </c>
      <c r="BH299" s="159">
        <f>IF(N299="zníž. prenesená",J299,0)</f>
        <v>0</v>
      </c>
      <c r="BI299" s="159">
        <f>IF(N299="nulová",J299,0)</f>
        <v>0</v>
      </c>
      <c r="BJ299" s="14" t="s">
        <v>90</v>
      </c>
      <c r="BK299" s="160">
        <f>ROUND(I299*H299,3)</f>
        <v>0</v>
      </c>
      <c r="BL299" s="14" t="s">
        <v>248</v>
      </c>
      <c r="BM299" s="158" t="s">
        <v>733</v>
      </c>
    </row>
    <row r="300" spans="1:65" s="2" customFormat="1" ht="24.2" customHeight="1">
      <c r="A300" s="29"/>
      <c r="B300" s="146"/>
      <c r="C300" s="147" t="s">
        <v>734</v>
      </c>
      <c r="D300" s="147" t="s">
        <v>186</v>
      </c>
      <c r="E300" s="148" t="s">
        <v>735</v>
      </c>
      <c r="F300" s="149" t="s">
        <v>736</v>
      </c>
      <c r="G300" s="150" t="s">
        <v>339</v>
      </c>
      <c r="H300" s="151">
        <v>1</v>
      </c>
      <c r="I300" s="152"/>
      <c r="J300" s="151">
        <f>ROUND(I300*H300,3)</f>
        <v>0</v>
      </c>
      <c r="K300" s="153"/>
      <c r="L300" s="30"/>
      <c r="M300" s="154" t="s">
        <v>1</v>
      </c>
      <c r="N300" s="155" t="s">
        <v>44</v>
      </c>
      <c r="O300" s="55"/>
      <c r="P300" s="156">
        <f>O300*H300</f>
        <v>0</v>
      </c>
      <c r="Q300" s="156">
        <v>0</v>
      </c>
      <c r="R300" s="156">
        <f>Q300*H300</f>
        <v>0</v>
      </c>
      <c r="S300" s="156">
        <v>0</v>
      </c>
      <c r="T300" s="157">
        <f>S300*H300</f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58" t="s">
        <v>248</v>
      </c>
      <c r="AT300" s="158" t="s">
        <v>186</v>
      </c>
      <c r="AU300" s="158" t="s">
        <v>95</v>
      </c>
      <c r="AY300" s="14" t="s">
        <v>184</v>
      </c>
      <c r="BE300" s="159">
        <f>IF(N300="základná",J300,0)</f>
        <v>0</v>
      </c>
      <c r="BF300" s="159">
        <f>IF(N300="znížená",J300,0)</f>
        <v>0</v>
      </c>
      <c r="BG300" s="159">
        <f>IF(N300="zákl. prenesená",J300,0)</f>
        <v>0</v>
      </c>
      <c r="BH300" s="159">
        <f>IF(N300="zníž. prenesená",J300,0)</f>
        <v>0</v>
      </c>
      <c r="BI300" s="159">
        <f>IF(N300="nulová",J300,0)</f>
        <v>0</v>
      </c>
      <c r="BJ300" s="14" t="s">
        <v>90</v>
      </c>
      <c r="BK300" s="160">
        <f>ROUND(I300*H300,3)</f>
        <v>0</v>
      </c>
      <c r="BL300" s="14" t="s">
        <v>248</v>
      </c>
      <c r="BM300" s="158" t="s">
        <v>737</v>
      </c>
    </row>
    <row r="301" spans="1:65" s="2" customFormat="1" ht="37.9" customHeight="1">
      <c r="A301" s="29"/>
      <c r="B301" s="146"/>
      <c r="C301" s="161" t="s">
        <v>738</v>
      </c>
      <c r="D301" s="161" t="s">
        <v>417</v>
      </c>
      <c r="E301" s="162" t="s">
        <v>739</v>
      </c>
      <c r="F301" s="163" t="s">
        <v>740</v>
      </c>
      <c r="G301" s="164" t="s">
        <v>339</v>
      </c>
      <c r="H301" s="165">
        <v>1</v>
      </c>
      <c r="I301" s="166"/>
      <c r="J301" s="165">
        <f>ROUND(I301*H301,3)</f>
        <v>0</v>
      </c>
      <c r="K301" s="167"/>
      <c r="L301" s="168"/>
      <c r="M301" s="169" t="s">
        <v>1</v>
      </c>
      <c r="N301" s="170" t="s">
        <v>44</v>
      </c>
      <c r="O301" s="55"/>
      <c r="P301" s="156">
        <f>O301*H301</f>
        <v>0</v>
      </c>
      <c r="Q301" s="156">
        <v>1.2999999999999999E-4</v>
      </c>
      <c r="R301" s="156">
        <f>Q301*H301</f>
        <v>1.2999999999999999E-4</v>
      </c>
      <c r="S301" s="156">
        <v>0</v>
      </c>
      <c r="T301" s="157">
        <f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58" t="s">
        <v>312</v>
      </c>
      <c r="AT301" s="158" t="s">
        <v>417</v>
      </c>
      <c r="AU301" s="158" t="s">
        <v>95</v>
      </c>
      <c r="AY301" s="14" t="s">
        <v>184</v>
      </c>
      <c r="BE301" s="159">
        <f>IF(N301="základná",J301,0)</f>
        <v>0</v>
      </c>
      <c r="BF301" s="159">
        <f>IF(N301="znížená",J301,0)</f>
        <v>0</v>
      </c>
      <c r="BG301" s="159">
        <f>IF(N301="zákl. prenesená",J301,0)</f>
        <v>0</v>
      </c>
      <c r="BH301" s="159">
        <f>IF(N301="zníž. prenesená",J301,0)</f>
        <v>0</v>
      </c>
      <c r="BI301" s="159">
        <f>IF(N301="nulová",J301,0)</f>
        <v>0</v>
      </c>
      <c r="BJ301" s="14" t="s">
        <v>90</v>
      </c>
      <c r="BK301" s="160">
        <f>ROUND(I301*H301,3)</f>
        <v>0</v>
      </c>
      <c r="BL301" s="14" t="s">
        <v>248</v>
      </c>
      <c r="BM301" s="158" t="s">
        <v>741</v>
      </c>
    </row>
    <row r="302" spans="1:65" s="2" customFormat="1" ht="24.2" customHeight="1">
      <c r="A302" s="29"/>
      <c r="B302" s="146"/>
      <c r="C302" s="147" t="s">
        <v>742</v>
      </c>
      <c r="D302" s="147" t="s">
        <v>186</v>
      </c>
      <c r="E302" s="148" t="s">
        <v>743</v>
      </c>
      <c r="F302" s="149" t="s">
        <v>744</v>
      </c>
      <c r="G302" s="150" t="s">
        <v>339</v>
      </c>
      <c r="H302" s="151">
        <v>1</v>
      </c>
      <c r="I302" s="152"/>
      <c r="J302" s="151">
        <f>ROUND(I302*H302,3)</f>
        <v>0</v>
      </c>
      <c r="K302" s="153"/>
      <c r="L302" s="30"/>
      <c r="M302" s="154" t="s">
        <v>1</v>
      </c>
      <c r="N302" s="155" t="s">
        <v>44</v>
      </c>
      <c r="O302" s="55"/>
      <c r="P302" s="156">
        <f>O302*H302</f>
        <v>0</v>
      </c>
      <c r="Q302" s="156">
        <v>1.0000000000000001E-5</v>
      </c>
      <c r="R302" s="156">
        <f>Q302*H302</f>
        <v>1.0000000000000001E-5</v>
      </c>
      <c r="S302" s="156">
        <v>0</v>
      </c>
      <c r="T302" s="157">
        <f>S302*H302</f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58" t="s">
        <v>248</v>
      </c>
      <c r="AT302" s="158" t="s">
        <v>186</v>
      </c>
      <c r="AU302" s="158" t="s">
        <v>95</v>
      </c>
      <c r="AY302" s="14" t="s">
        <v>184</v>
      </c>
      <c r="BE302" s="159">
        <f>IF(N302="základná",J302,0)</f>
        <v>0</v>
      </c>
      <c r="BF302" s="159">
        <f>IF(N302="znížená",J302,0)</f>
        <v>0</v>
      </c>
      <c r="BG302" s="159">
        <f>IF(N302="zákl. prenesená",J302,0)</f>
        <v>0</v>
      </c>
      <c r="BH302" s="159">
        <f>IF(N302="zníž. prenesená",J302,0)</f>
        <v>0</v>
      </c>
      <c r="BI302" s="159">
        <f>IF(N302="nulová",J302,0)</f>
        <v>0</v>
      </c>
      <c r="BJ302" s="14" t="s">
        <v>90</v>
      </c>
      <c r="BK302" s="160">
        <f>ROUND(I302*H302,3)</f>
        <v>0</v>
      </c>
      <c r="BL302" s="14" t="s">
        <v>248</v>
      </c>
      <c r="BM302" s="158" t="s">
        <v>745</v>
      </c>
    </row>
    <row r="303" spans="1:65" s="2" customFormat="1" ht="37.9" customHeight="1">
      <c r="A303" s="29"/>
      <c r="B303" s="146"/>
      <c r="C303" s="161" t="s">
        <v>746</v>
      </c>
      <c r="D303" s="161" t="s">
        <v>417</v>
      </c>
      <c r="E303" s="162" t="s">
        <v>747</v>
      </c>
      <c r="F303" s="163" t="s">
        <v>748</v>
      </c>
      <c r="G303" s="164" t="s">
        <v>339</v>
      </c>
      <c r="H303" s="165">
        <v>1</v>
      </c>
      <c r="I303" s="166"/>
      <c r="J303" s="165">
        <f>ROUND(I303*H303,3)</f>
        <v>0</v>
      </c>
      <c r="K303" s="167"/>
      <c r="L303" s="168"/>
      <c r="M303" s="169" t="s">
        <v>1</v>
      </c>
      <c r="N303" s="170" t="s">
        <v>44</v>
      </c>
      <c r="O303" s="55"/>
      <c r="P303" s="156">
        <f>O303*H303</f>
        <v>0</v>
      </c>
      <c r="Q303" s="156">
        <v>3.4000000000000002E-4</v>
      </c>
      <c r="R303" s="156">
        <f>Q303*H303</f>
        <v>3.4000000000000002E-4</v>
      </c>
      <c r="S303" s="156">
        <v>0</v>
      </c>
      <c r="T303" s="157">
        <f>S303*H303</f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58" t="s">
        <v>312</v>
      </c>
      <c r="AT303" s="158" t="s">
        <v>417</v>
      </c>
      <c r="AU303" s="158" t="s">
        <v>95</v>
      </c>
      <c r="AY303" s="14" t="s">
        <v>184</v>
      </c>
      <c r="BE303" s="159">
        <f>IF(N303="základná",J303,0)</f>
        <v>0</v>
      </c>
      <c r="BF303" s="159">
        <f>IF(N303="znížená",J303,0)</f>
        <v>0</v>
      </c>
      <c r="BG303" s="159">
        <f>IF(N303="zákl. prenesená",J303,0)</f>
        <v>0</v>
      </c>
      <c r="BH303" s="159">
        <f>IF(N303="zníž. prenesená",J303,0)</f>
        <v>0</v>
      </c>
      <c r="BI303" s="159">
        <f>IF(N303="nulová",J303,0)</f>
        <v>0</v>
      </c>
      <c r="BJ303" s="14" t="s">
        <v>90</v>
      </c>
      <c r="BK303" s="160">
        <f>ROUND(I303*H303,3)</f>
        <v>0</v>
      </c>
      <c r="BL303" s="14" t="s">
        <v>248</v>
      </c>
      <c r="BM303" s="158" t="s">
        <v>749</v>
      </c>
    </row>
    <row r="304" spans="1:65" s="2" customFormat="1" ht="24.2" customHeight="1">
      <c r="A304" s="29"/>
      <c r="B304" s="146"/>
      <c r="C304" s="147" t="s">
        <v>750</v>
      </c>
      <c r="D304" s="147" t="s">
        <v>186</v>
      </c>
      <c r="E304" s="148" t="s">
        <v>751</v>
      </c>
      <c r="F304" s="149" t="s">
        <v>752</v>
      </c>
      <c r="G304" s="150" t="s">
        <v>339</v>
      </c>
      <c r="H304" s="151">
        <v>1</v>
      </c>
      <c r="I304" s="152"/>
      <c r="J304" s="151">
        <f>ROUND(I304*H304,3)</f>
        <v>0</v>
      </c>
      <c r="K304" s="153"/>
      <c r="L304" s="30"/>
      <c r="M304" s="154" t="s">
        <v>1</v>
      </c>
      <c r="N304" s="155" t="s">
        <v>44</v>
      </c>
      <c r="O304" s="55"/>
      <c r="P304" s="156">
        <f>O304*H304</f>
        <v>0</v>
      </c>
      <c r="Q304" s="156">
        <v>1.0000000000000001E-5</v>
      </c>
      <c r="R304" s="156">
        <f>Q304*H304</f>
        <v>1.0000000000000001E-5</v>
      </c>
      <c r="S304" s="156">
        <v>0</v>
      </c>
      <c r="T304" s="157">
        <f>S304*H304</f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58" t="s">
        <v>248</v>
      </c>
      <c r="AT304" s="158" t="s">
        <v>186</v>
      </c>
      <c r="AU304" s="158" t="s">
        <v>95</v>
      </c>
      <c r="AY304" s="14" t="s">
        <v>184</v>
      </c>
      <c r="BE304" s="159">
        <f>IF(N304="základná",J304,0)</f>
        <v>0</v>
      </c>
      <c r="BF304" s="159">
        <f>IF(N304="znížená",J304,0)</f>
        <v>0</v>
      </c>
      <c r="BG304" s="159">
        <f>IF(N304="zákl. prenesená",J304,0)</f>
        <v>0</v>
      </c>
      <c r="BH304" s="159">
        <f>IF(N304="zníž. prenesená",J304,0)</f>
        <v>0</v>
      </c>
      <c r="BI304" s="159">
        <f>IF(N304="nulová",J304,0)</f>
        <v>0</v>
      </c>
      <c r="BJ304" s="14" t="s">
        <v>90</v>
      </c>
      <c r="BK304" s="160">
        <f>ROUND(I304*H304,3)</f>
        <v>0</v>
      </c>
      <c r="BL304" s="14" t="s">
        <v>248</v>
      </c>
      <c r="BM304" s="158" t="s">
        <v>753</v>
      </c>
    </row>
    <row r="305" spans="1:65" s="2" customFormat="1" ht="37.9" customHeight="1">
      <c r="A305" s="29"/>
      <c r="B305" s="146"/>
      <c r="C305" s="161" t="s">
        <v>754</v>
      </c>
      <c r="D305" s="161" t="s">
        <v>417</v>
      </c>
      <c r="E305" s="162" t="s">
        <v>755</v>
      </c>
      <c r="F305" s="163" t="s">
        <v>756</v>
      </c>
      <c r="G305" s="164" t="s">
        <v>339</v>
      </c>
      <c r="H305" s="165">
        <v>1</v>
      </c>
      <c r="I305" s="166"/>
      <c r="J305" s="165">
        <f>ROUND(I305*H305,3)</f>
        <v>0</v>
      </c>
      <c r="K305" s="167"/>
      <c r="L305" s="168"/>
      <c r="M305" s="169" t="s">
        <v>1</v>
      </c>
      <c r="N305" s="170" t="s">
        <v>44</v>
      </c>
      <c r="O305" s="55"/>
      <c r="P305" s="156">
        <f>O305*H305</f>
        <v>0</v>
      </c>
      <c r="Q305" s="156">
        <v>4.2000000000000002E-4</v>
      </c>
      <c r="R305" s="156">
        <f>Q305*H305</f>
        <v>4.2000000000000002E-4</v>
      </c>
      <c r="S305" s="156">
        <v>0</v>
      </c>
      <c r="T305" s="157">
        <f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58" t="s">
        <v>312</v>
      </c>
      <c r="AT305" s="158" t="s">
        <v>417</v>
      </c>
      <c r="AU305" s="158" t="s">
        <v>95</v>
      </c>
      <c r="AY305" s="14" t="s">
        <v>184</v>
      </c>
      <c r="BE305" s="159">
        <f>IF(N305="základná",J305,0)</f>
        <v>0</v>
      </c>
      <c r="BF305" s="159">
        <f>IF(N305="znížená",J305,0)</f>
        <v>0</v>
      </c>
      <c r="BG305" s="159">
        <f>IF(N305="zákl. prenesená",J305,0)</f>
        <v>0</v>
      </c>
      <c r="BH305" s="159">
        <f>IF(N305="zníž. prenesená",J305,0)</f>
        <v>0</v>
      </c>
      <c r="BI305" s="159">
        <f>IF(N305="nulová",J305,0)</f>
        <v>0</v>
      </c>
      <c r="BJ305" s="14" t="s">
        <v>90</v>
      </c>
      <c r="BK305" s="160">
        <f>ROUND(I305*H305,3)</f>
        <v>0</v>
      </c>
      <c r="BL305" s="14" t="s">
        <v>248</v>
      </c>
      <c r="BM305" s="158" t="s">
        <v>757</v>
      </c>
    </row>
    <row r="306" spans="1:65" s="12" customFormat="1" ht="22.9" customHeight="1">
      <c r="B306" s="133"/>
      <c r="D306" s="134" t="s">
        <v>77</v>
      </c>
      <c r="E306" s="144" t="s">
        <v>493</v>
      </c>
      <c r="F306" s="144" t="s">
        <v>758</v>
      </c>
      <c r="I306" s="136"/>
      <c r="J306" s="145">
        <f>BK306</f>
        <v>0</v>
      </c>
      <c r="L306" s="133"/>
      <c r="M306" s="138"/>
      <c r="N306" s="139"/>
      <c r="O306" s="139"/>
      <c r="P306" s="140">
        <f>P307+P320+P326+P336+P345</f>
        <v>0</v>
      </c>
      <c r="Q306" s="139"/>
      <c r="R306" s="140">
        <f>R307+R320+R326+R336+R345</f>
        <v>21.429159780000003</v>
      </c>
      <c r="S306" s="139"/>
      <c r="T306" s="141">
        <f>T307+T320+T326+T336+T345</f>
        <v>10.520325</v>
      </c>
      <c r="AR306" s="134" t="s">
        <v>90</v>
      </c>
      <c r="AT306" s="142" t="s">
        <v>77</v>
      </c>
      <c r="AU306" s="142" t="s">
        <v>85</v>
      </c>
      <c r="AY306" s="134" t="s">
        <v>184</v>
      </c>
      <c r="BK306" s="143">
        <f>BK307+BK320+BK326+BK336+BK345</f>
        <v>0</v>
      </c>
    </row>
    <row r="307" spans="1:65" s="12" customFormat="1" ht="20.85" customHeight="1">
      <c r="B307" s="133"/>
      <c r="D307" s="134" t="s">
        <v>77</v>
      </c>
      <c r="E307" s="144" t="s">
        <v>759</v>
      </c>
      <c r="F307" s="144" t="s">
        <v>760</v>
      </c>
      <c r="I307" s="136"/>
      <c r="J307" s="145">
        <f>BK307</f>
        <v>0</v>
      </c>
      <c r="L307" s="133"/>
      <c r="M307" s="138"/>
      <c r="N307" s="139"/>
      <c r="O307" s="139"/>
      <c r="P307" s="140">
        <f>SUM(P308:P319)</f>
        <v>0</v>
      </c>
      <c r="Q307" s="139"/>
      <c r="R307" s="140">
        <f>SUM(R308:R319)</f>
        <v>8.1219171800000005</v>
      </c>
      <c r="S307" s="139"/>
      <c r="T307" s="141">
        <f>SUM(T308:T319)</f>
        <v>3.0945749999999999</v>
      </c>
      <c r="AR307" s="134" t="s">
        <v>90</v>
      </c>
      <c r="AT307" s="142" t="s">
        <v>77</v>
      </c>
      <c r="AU307" s="142" t="s">
        <v>90</v>
      </c>
      <c r="AY307" s="134" t="s">
        <v>184</v>
      </c>
      <c r="BK307" s="143">
        <f>SUM(BK308:BK319)</f>
        <v>0</v>
      </c>
    </row>
    <row r="308" spans="1:65" s="2" customFormat="1" ht="24.2" customHeight="1">
      <c r="A308" s="29"/>
      <c r="B308" s="146"/>
      <c r="C308" s="147" t="s">
        <v>761</v>
      </c>
      <c r="D308" s="147" t="s">
        <v>186</v>
      </c>
      <c r="E308" s="148" t="s">
        <v>762</v>
      </c>
      <c r="F308" s="149" t="s">
        <v>763</v>
      </c>
      <c r="G308" s="150" t="s">
        <v>389</v>
      </c>
      <c r="H308" s="151">
        <v>294</v>
      </c>
      <c r="I308" s="152"/>
      <c r="J308" s="151">
        <f>ROUND(I308*H308,3)</f>
        <v>0</v>
      </c>
      <c r="K308" s="153"/>
      <c r="L308" s="30"/>
      <c r="M308" s="154" t="s">
        <v>1</v>
      </c>
      <c r="N308" s="155" t="s">
        <v>44</v>
      </c>
      <c r="O308" s="55"/>
      <c r="P308" s="156">
        <f>O308*H308</f>
        <v>0</v>
      </c>
      <c r="Q308" s="156">
        <v>0</v>
      </c>
      <c r="R308" s="156">
        <f>Q308*H308</f>
        <v>0</v>
      </c>
      <c r="S308" s="156">
        <v>8.0000000000000002E-3</v>
      </c>
      <c r="T308" s="157">
        <f>S308*H308</f>
        <v>2.3519999999999999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58" t="s">
        <v>248</v>
      </c>
      <c r="AT308" s="158" t="s">
        <v>186</v>
      </c>
      <c r="AU308" s="158" t="s">
        <v>95</v>
      </c>
      <c r="AY308" s="14" t="s">
        <v>184</v>
      </c>
      <c r="BE308" s="159">
        <f>IF(N308="základná",J308,0)</f>
        <v>0</v>
      </c>
      <c r="BF308" s="159">
        <f>IF(N308="znížená",J308,0)</f>
        <v>0</v>
      </c>
      <c r="BG308" s="159">
        <f>IF(N308="zákl. prenesená",J308,0)</f>
        <v>0</v>
      </c>
      <c r="BH308" s="159">
        <f>IF(N308="zníž. prenesená",J308,0)</f>
        <v>0</v>
      </c>
      <c r="BI308" s="159">
        <f>IF(N308="nulová",J308,0)</f>
        <v>0</v>
      </c>
      <c r="BJ308" s="14" t="s">
        <v>90</v>
      </c>
      <c r="BK308" s="160">
        <f>ROUND(I308*H308,3)</f>
        <v>0</v>
      </c>
      <c r="BL308" s="14" t="s">
        <v>248</v>
      </c>
      <c r="BM308" s="158" t="s">
        <v>764</v>
      </c>
    </row>
    <row r="309" spans="1:65" s="2" customFormat="1" ht="24.2" customHeight="1">
      <c r="A309" s="29"/>
      <c r="B309" s="146"/>
      <c r="C309" s="147" t="s">
        <v>765</v>
      </c>
      <c r="D309" s="147" t="s">
        <v>186</v>
      </c>
      <c r="E309" s="148" t="s">
        <v>766</v>
      </c>
      <c r="F309" s="149" t="s">
        <v>767</v>
      </c>
      <c r="G309" s="150" t="s">
        <v>389</v>
      </c>
      <c r="H309" s="151">
        <v>420.04300000000001</v>
      </c>
      <c r="I309" s="152"/>
      <c r="J309" s="151">
        <f>ROUND(I309*H309,3)</f>
        <v>0</v>
      </c>
      <c r="K309" s="153"/>
      <c r="L309" s="30"/>
      <c r="M309" s="154" t="s">
        <v>1</v>
      </c>
      <c r="N309" s="155" t="s">
        <v>44</v>
      </c>
      <c r="O309" s="55"/>
      <c r="P309" s="156">
        <f>O309*H309</f>
        <v>0</v>
      </c>
      <c r="Q309" s="156">
        <v>2.5999999999999998E-4</v>
      </c>
      <c r="R309" s="156">
        <f>Q309*H309</f>
        <v>0.10921117999999999</v>
      </c>
      <c r="S309" s="156">
        <v>0</v>
      </c>
      <c r="T309" s="157">
        <f>S309*H309</f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58" t="s">
        <v>248</v>
      </c>
      <c r="AT309" s="158" t="s">
        <v>186</v>
      </c>
      <c r="AU309" s="158" t="s">
        <v>95</v>
      </c>
      <c r="AY309" s="14" t="s">
        <v>184</v>
      </c>
      <c r="BE309" s="159">
        <f>IF(N309="základná",J309,0)</f>
        <v>0</v>
      </c>
      <c r="BF309" s="159">
        <f>IF(N309="znížená",J309,0)</f>
        <v>0</v>
      </c>
      <c r="BG309" s="159">
        <f>IF(N309="zákl. prenesená",J309,0)</f>
        <v>0</v>
      </c>
      <c r="BH309" s="159">
        <f>IF(N309="zníž. prenesená",J309,0)</f>
        <v>0</v>
      </c>
      <c r="BI309" s="159">
        <f>IF(N309="nulová",J309,0)</f>
        <v>0</v>
      </c>
      <c r="BJ309" s="14" t="s">
        <v>90</v>
      </c>
      <c r="BK309" s="160">
        <f>ROUND(I309*H309,3)</f>
        <v>0</v>
      </c>
      <c r="BL309" s="14" t="s">
        <v>248</v>
      </c>
      <c r="BM309" s="158" t="s">
        <v>768</v>
      </c>
    </row>
    <row r="310" spans="1:65" s="2" customFormat="1" ht="37.9" customHeight="1">
      <c r="A310" s="29"/>
      <c r="B310" s="146"/>
      <c r="C310" s="161" t="s">
        <v>769</v>
      </c>
      <c r="D310" s="161" t="s">
        <v>417</v>
      </c>
      <c r="E310" s="162" t="s">
        <v>770</v>
      </c>
      <c r="F310" s="163" t="s">
        <v>771</v>
      </c>
      <c r="G310" s="164" t="s">
        <v>189</v>
      </c>
      <c r="H310" s="165">
        <v>5.3220000000000001</v>
      </c>
      <c r="I310" s="166"/>
      <c r="J310" s="165">
        <f>ROUND(I310*H310,3)</f>
        <v>0</v>
      </c>
      <c r="K310" s="167"/>
      <c r="L310" s="168"/>
      <c r="M310" s="169" t="s">
        <v>1</v>
      </c>
      <c r="N310" s="170" t="s">
        <v>44</v>
      </c>
      <c r="O310" s="55"/>
      <c r="P310" s="156">
        <f>O310*H310</f>
        <v>0</v>
      </c>
      <c r="Q310" s="156">
        <v>0.55000000000000004</v>
      </c>
      <c r="R310" s="156">
        <f>Q310*H310</f>
        <v>2.9271000000000003</v>
      </c>
      <c r="S310" s="156">
        <v>0</v>
      </c>
      <c r="T310" s="157">
        <f>S310*H310</f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58" t="s">
        <v>312</v>
      </c>
      <c r="AT310" s="158" t="s">
        <v>417</v>
      </c>
      <c r="AU310" s="158" t="s">
        <v>95</v>
      </c>
      <c r="AY310" s="14" t="s">
        <v>184</v>
      </c>
      <c r="BE310" s="159">
        <f>IF(N310="základná",J310,0)</f>
        <v>0</v>
      </c>
      <c r="BF310" s="159">
        <f>IF(N310="znížená",J310,0)</f>
        <v>0</v>
      </c>
      <c r="BG310" s="159">
        <f>IF(N310="zákl. prenesená",J310,0)</f>
        <v>0</v>
      </c>
      <c r="BH310" s="159">
        <f>IF(N310="zníž. prenesená",J310,0)</f>
        <v>0</v>
      </c>
      <c r="BI310" s="159">
        <f>IF(N310="nulová",J310,0)</f>
        <v>0</v>
      </c>
      <c r="BJ310" s="14" t="s">
        <v>90</v>
      </c>
      <c r="BK310" s="160">
        <f>ROUND(I310*H310,3)</f>
        <v>0</v>
      </c>
      <c r="BL310" s="14" t="s">
        <v>248</v>
      </c>
      <c r="BM310" s="158" t="s">
        <v>772</v>
      </c>
    </row>
    <row r="311" spans="1:65" s="2" customFormat="1" ht="24.2" customHeight="1">
      <c r="A311" s="29"/>
      <c r="B311" s="146"/>
      <c r="C311" s="147" t="s">
        <v>773</v>
      </c>
      <c r="D311" s="147" t="s">
        <v>186</v>
      </c>
      <c r="E311" s="148" t="s">
        <v>774</v>
      </c>
      <c r="F311" s="149" t="s">
        <v>775</v>
      </c>
      <c r="G311" s="150" t="s">
        <v>389</v>
      </c>
      <c r="H311" s="151">
        <v>74.900000000000006</v>
      </c>
      <c r="I311" s="152"/>
      <c r="J311" s="151">
        <f>ROUND(I311*H311,3)</f>
        <v>0</v>
      </c>
      <c r="K311" s="153"/>
      <c r="L311" s="30"/>
      <c r="M311" s="154" t="s">
        <v>1</v>
      </c>
      <c r="N311" s="155" t="s">
        <v>44</v>
      </c>
      <c r="O311" s="55"/>
      <c r="P311" s="156">
        <f>O311*H311</f>
        <v>0</v>
      </c>
      <c r="Q311" s="156">
        <v>2.5999999999999998E-4</v>
      </c>
      <c r="R311" s="156">
        <f>Q311*H311</f>
        <v>1.9473999999999998E-2</v>
      </c>
      <c r="S311" s="156">
        <v>0</v>
      </c>
      <c r="T311" s="157">
        <f>S311*H311</f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58" t="s">
        <v>248</v>
      </c>
      <c r="AT311" s="158" t="s">
        <v>186</v>
      </c>
      <c r="AU311" s="158" t="s">
        <v>95</v>
      </c>
      <c r="AY311" s="14" t="s">
        <v>184</v>
      </c>
      <c r="BE311" s="159">
        <f>IF(N311="základná",J311,0)</f>
        <v>0</v>
      </c>
      <c r="BF311" s="159">
        <f>IF(N311="znížená",J311,0)</f>
        <v>0</v>
      </c>
      <c r="BG311" s="159">
        <f>IF(N311="zákl. prenesená",J311,0)</f>
        <v>0</v>
      </c>
      <c r="BH311" s="159">
        <f>IF(N311="zníž. prenesená",J311,0)</f>
        <v>0</v>
      </c>
      <c r="BI311" s="159">
        <f>IF(N311="nulová",J311,0)</f>
        <v>0</v>
      </c>
      <c r="BJ311" s="14" t="s">
        <v>90</v>
      </c>
      <c r="BK311" s="160">
        <f>ROUND(I311*H311,3)</f>
        <v>0</v>
      </c>
      <c r="BL311" s="14" t="s">
        <v>248</v>
      </c>
      <c r="BM311" s="158" t="s">
        <v>776</v>
      </c>
    </row>
    <row r="312" spans="1:65" s="2" customFormat="1" ht="24.2" customHeight="1">
      <c r="A312" s="29"/>
      <c r="B312" s="146"/>
      <c r="C312" s="161" t="s">
        <v>777</v>
      </c>
      <c r="D312" s="161" t="s">
        <v>417</v>
      </c>
      <c r="E312" s="162" t="s">
        <v>778</v>
      </c>
      <c r="F312" s="163" t="s">
        <v>779</v>
      </c>
      <c r="G312" s="164" t="s">
        <v>189</v>
      </c>
      <c r="H312" s="165">
        <v>2.3170000000000002</v>
      </c>
      <c r="I312" s="166"/>
      <c r="J312" s="165">
        <f>ROUND(I312*H312,3)</f>
        <v>0</v>
      </c>
      <c r="K312" s="167"/>
      <c r="L312" s="168"/>
      <c r="M312" s="169" t="s">
        <v>1</v>
      </c>
      <c r="N312" s="170" t="s">
        <v>44</v>
      </c>
      <c r="O312" s="55"/>
      <c r="P312" s="156">
        <f>O312*H312</f>
        <v>0</v>
      </c>
      <c r="Q312" s="156">
        <v>0.55000000000000004</v>
      </c>
      <c r="R312" s="156">
        <f>Q312*H312</f>
        <v>1.2743500000000001</v>
      </c>
      <c r="S312" s="156">
        <v>0</v>
      </c>
      <c r="T312" s="157">
        <f>S312*H312</f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58" t="s">
        <v>312</v>
      </c>
      <c r="AT312" s="158" t="s">
        <v>417</v>
      </c>
      <c r="AU312" s="158" t="s">
        <v>95</v>
      </c>
      <c r="AY312" s="14" t="s">
        <v>184</v>
      </c>
      <c r="BE312" s="159">
        <f>IF(N312="základná",J312,0)</f>
        <v>0</v>
      </c>
      <c r="BF312" s="159">
        <f>IF(N312="znížená",J312,0)</f>
        <v>0</v>
      </c>
      <c r="BG312" s="159">
        <f>IF(N312="zákl. prenesená",J312,0)</f>
        <v>0</v>
      </c>
      <c r="BH312" s="159">
        <f>IF(N312="zníž. prenesená",J312,0)</f>
        <v>0</v>
      </c>
      <c r="BI312" s="159">
        <f>IF(N312="nulová",J312,0)</f>
        <v>0</v>
      </c>
      <c r="BJ312" s="14" t="s">
        <v>90</v>
      </c>
      <c r="BK312" s="160">
        <f>ROUND(I312*H312,3)</f>
        <v>0</v>
      </c>
      <c r="BL312" s="14" t="s">
        <v>248</v>
      </c>
      <c r="BM312" s="158" t="s">
        <v>780</v>
      </c>
    </row>
    <row r="313" spans="1:65" s="2" customFormat="1" ht="24.2" customHeight="1">
      <c r="A313" s="29"/>
      <c r="B313" s="146"/>
      <c r="C313" s="147" t="s">
        <v>781</v>
      </c>
      <c r="D313" s="147" t="s">
        <v>186</v>
      </c>
      <c r="E313" s="148" t="s">
        <v>782</v>
      </c>
      <c r="F313" s="149" t="s">
        <v>783</v>
      </c>
      <c r="G313" s="150" t="s">
        <v>389</v>
      </c>
      <c r="H313" s="151">
        <v>53.2</v>
      </c>
      <c r="I313" s="152"/>
      <c r="J313" s="151">
        <f>ROUND(I313*H313,3)</f>
        <v>0</v>
      </c>
      <c r="K313" s="153"/>
      <c r="L313" s="30"/>
      <c r="M313" s="154" t="s">
        <v>1</v>
      </c>
      <c r="N313" s="155" t="s">
        <v>44</v>
      </c>
      <c r="O313" s="55"/>
      <c r="P313" s="156">
        <f>O313*H313</f>
        <v>0</v>
      </c>
      <c r="Q313" s="156">
        <v>2.5999999999999998E-4</v>
      </c>
      <c r="R313" s="156">
        <f>Q313*H313</f>
        <v>1.3831999999999999E-2</v>
      </c>
      <c r="S313" s="156">
        <v>0</v>
      </c>
      <c r="T313" s="157">
        <f>S313*H313</f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58" t="s">
        <v>248</v>
      </c>
      <c r="AT313" s="158" t="s">
        <v>186</v>
      </c>
      <c r="AU313" s="158" t="s">
        <v>95</v>
      </c>
      <c r="AY313" s="14" t="s">
        <v>184</v>
      </c>
      <c r="BE313" s="159">
        <f>IF(N313="základná",J313,0)</f>
        <v>0</v>
      </c>
      <c r="BF313" s="159">
        <f>IF(N313="znížená",J313,0)</f>
        <v>0</v>
      </c>
      <c r="BG313" s="159">
        <f>IF(N313="zákl. prenesená",J313,0)</f>
        <v>0</v>
      </c>
      <c r="BH313" s="159">
        <f>IF(N313="zníž. prenesená",J313,0)</f>
        <v>0</v>
      </c>
      <c r="BI313" s="159">
        <f>IF(N313="nulová",J313,0)</f>
        <v>0</v>
      </c>
      <c r="BJ313" s="14" t="s">
        <v>90</v>
      </c>
      <c r="BK313" s="160">
        <f>ROUND(I313*H313,3)</f>
        <v>0</v>
      </c>
      <c r="BL313" s="14" t="s">
        <v>248</v>
      </c>
      <c r="BM313" s="158" t="s">
        <v>784</v>
      </c>
    </row>
    <row r="314" spans="1:65" s="2" customFormat="1" ht="24.2" customHeight="1">
      <c r="A314" s="29"/>
      <c r="B314" s="146"/>
      <c r="C314" s="161" t="s">
        <v>785</v>
      </c>
      <c r="D314" s="161" t="s">
        <v>417</v>
      </c>
      <c r="E314" s="162" t="s">
        <v>786</v>
      </c>
      <c r="F314" s="163" t="s">
        <v>787</v>
      </c>
      <c r="G314" s="164" t="s">
        <v>189</v>
      </c>
      <c r="H314" s="165">
        <v>3.899</v>
      </c>
      <c r="I314" s="166"/>
      <c r="J314" s="165">
        <f>ROUND(I314*H314,3)</f>
        <v>0</v>
      </c>
      <c r="K314" s="167"/>
      <c r="L314" s="168"/>
      <c r="M314" s="169" t="s">
        <v>1</v>
      </c>
      <c r="N314" s="170" t="s">
        <v>44</v>
      </c>
      <c r="O314" s="55"/>
      <c r="P314" s="156">
        <f>O314*H314</f>
        <v>0</v>
      </c>
      <c r="Q314" s="156">
        <v>0.55000000000000004</v>
      </c>
      <c r="R314" s="156">
        <f>Q314*H314</f>
        <v>2.14445</v>
      </c>
      <c r="S314" s="156">
        <v>0</v>
      </c>
      <c r="T314" s="157">
        <f>S314*H314</f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58" t="s">
        <v>312</v>
      </c>
      <c r="AT314" s="158" t="s">
        <v>417</v>
      </c>
      <c r="AU314" s="158" t="s">
        <v>95</v>
      </c>
      <c r="AY314" s="14" t="s">
        <v>184</v>
      </c>
      <c r="BE314" s="159">
        <f>IF(N314="základná",J314,0)</f>
        <v>0</v>
      </c>
      <c r="BF314" s="159">
        <f>IF(N314="znížená",J314,0)</f>
        <v>0</v>
      </c>
      <c r="BG314" s="159">
        <f>IF(N314="zákl. prenesená",J314,0)</f>
        <v>0</v>
      </c>
      <c r="BH314" s="159">
        <f>IF(N314="zníž. prenesená",J314,0)</f>
        <v>0</v>
      </c>
      <c r="BI314" s="159">
        <f>IF(N314="nulová",J314,0)</f>
        <v>0</v>
      </c>
      <c r="BJ314" s="14" t="s">
        <v>90</v>
      </c>
      <c r="BK314" s="160">
        <f>ROUND(I314*H314,3)</f>
        <v>0</v>
      </c>
      <c r="BL314" s="14" t="s">
        <v>248</v>
      </c>
      <c r="BM314" s="158" t="s">
        <v>788</v>
      </c>
    </row>
    <row r="315" spans="1:65" s="2" customFormat="1" ht="24.2" customHeight="1">
      <c r="A315" s="29"/>
      <c r="B315" s="146"/>
      <c r="C315" s="147" t="s">
        <v>789</v>
      </c>
      <c r="D315" s="147" t="s">
        <v>186</v>
      </c>
      <c r="E315" s="148" t="s">
        <v>790</v>
      </c>
      <c r="F315" s="149" t="s">
        <v>791</v>
      </c>
      <c r="G315" s="150" t="s">
        <v>241</v>
      </c>
      <c r="H315" s="151">
        <v>148.51499999999999</v>
      </c>
      <c r="I315" s="152"/>
      <c r="J315" s="151">
        <f>ROUND(I315*H315,3)</f>
        <v>0</v>
      </c>
      <c r="K315" s="153"/>
      <c r="L315" s="30"/>
      <c r="M315" s="154" t="s">
        <v>1</v>
      </c>
      <c r="N315" s="155" t="s">
        <v>44</v>
      </c>
      <c r="O315" s="55"/>
      <c r="P315" s="156">
        <f>O315*H315</f>
        <v>0</v>
      </c>
      <c r="Q315" s="156">
        <v>0</v>
      </c>
      <c r="R315" s="156">
        <f>Q315*H315</f>
        <v>0</v>
      </c>
      <c r="S315" s="156">
        <v>5.0000000000000001E-3</v>
      </c>
      <c r="T315" s="157">
        <f>S315*H315</f>
        <v>0.74257499999999999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58" t="s">
        <v>248</v>
      </c>
      <c r="AT315" s="158" t="s">
        <v>186</v>
      </c>
      <c r="AU315" s="158" t="s">
        <v>95</v>
      </c>
      <c r="AY315" s="14" t="s">
        <v>184</v>
      </c>
      <c r="BE315" s="159">
        <f>IF(N315="základná",J315,0)</f>
        <v>0</v>
      </c>
      <c r="BF315" s="159">
        <f>IF(N315="znížená",J315,0)</f>
        <v>0</v>
      </c>
      <c r="BG315" s="159">
        <f>IF(N315="zákl. prenesená",J315,0)</f>
        <v>0</v>
      </c>
      <c r="BH315" s="159">
        <f>IF(N315="zníž. prenesená",J315,0)</f>
        <v>0</v>
      </c>
      <c r="BI315" s="159">
        <f>IF(N315="nulová",J315,0)</f>
        <v>0</v>
      </c>
      <c r="BJ315" s="14" t="s">
        <v>90</v>
      </c>
      <c r="BK315" s="160">
        <f>ROUND(I315*H315,3)</f>
        <v>0</v>
      </c>
      <c r="BL315" s="14" t="s">
        <v>248</v>
      </c>
      <c r="BM315" s="158" t="s">
        <v>792</v>
      </c>
    </row>
    <row r="316" spans="1:65" s="2" customFormat="1" ht="24.2" customHeight="1">
      <c r="A316" s="29"/>
      <c r="B316" s="146"/>
      <c r="C316" s="147" t="s">
        <v>793</v>
      </c>
      <c r="D316" s="147" t="s">
        <v>186</v>
      </c>
      <c r="E316" s="148" t="s">
        <v>794</v>
      </c>
      <c r="F316" s="149" t="s">
        <v>795</v>
      </c>
      <c r="G316" s="150" t="s">
        <v>389</v>
      </c>
      <c r="H316" s="151">
        <v>792.08</v>
      </c>
      <c r="I316" s="152"/>
      <c r="J316" s="151">
        <f>ROUND(I316*H316,3)</f>
        <v>0</v>
      </c>
      <c r="K316" s="153"/>
      <c r="L316" s="30"/>
      <c r="M316" s="154" t="s">
        <v>1</v>
      </c>
      <c r="N316" s="155" t="s">
        <v>44</v>
      </c>
      <c r="O316" s="55"/>
      <c r="P316" s="156">
        <f>O316*H316</f>
        <v>0</v>
      </c>
      <c r="Q316" s="156">
        <v>0</v>
      </c>
      <c r="R316" s="156">
        <f>Q316*H316</f>
        <v>0</v>
      </c>
      <c r="S316" s="156">
        <v>0</v>
      </c>
      <c r="T316" s="157">
        <f>S316*H316</f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58" t="s">
        <v>248</v>
      </c>
      <c r="AT316" s="158" t="s">
        <v>186</v>
      </c>
      <c r="AU316" s="158" t="s">
        <v>95</v>
      </c>
      <c r="AY316" s="14" t="s">
        <v>184</v>
      </c>
      <c r="BE316" s="159">
        <f>IF(N316="základná",J316,0)</f>
        <v>0</v>
      </c>
      <c r="BF316" s="159">
        <f>IF(N316="znížená",J316,0)</f>
        <v>0</v>
      </c>
      <c r="BG316" s="159">
        <f>IF(N316="zákl. prenesená",J316,0)</f>
        <v>0</v>
      </c>
      <c r="BH316" s="159">
        <f>IF(N316="zníž. prenesená",J316,0)</f>
        <v>0</v>
      </c>
      <c r="BI316" s="159">
        <f>IF(N316="nulová",J316,0)</f>
        <v>0</v>
      </c>
      <c r="BJ316" s="14" t="s">
        <v>90</v>
      </c>
      <c r="BK316" s="160">
        <f>ROUND(I316*H316,3)</f>
        <v>0</v>
      </c>
      <c r="BL316" s="14" t="s">
        <v>248</v>
      </c>
      <c r="BM316" s="158" t="s">
        <v>796</v>
      </c>
    </row>
    <row r="317" spans="1:65" s="2" customFormat="1" ht="14.45" customHeight="1">
      <c r="A317" s="29"/>
      <c r="B317" s="146"/>
      <c r="C317" s="147" t="s">
        <v>797</v>
      </c>
      <c r="D317" s="147" t="s">
        <v>186</v>
      </c>
      <c r="E317" s="148" t="s">
        <v>798</v>
      </c>
      <c r="F317" s="149" t="s">
        <v>799</v>
      </c>
      <c r="G317" s="150" t="s">
        <v>389</v>
      </c>
      <c r="H317" s="151">
        <v>396.04</v>
      </c>
      <c r="I317" s="152"/>
      <c r="J317" s="151">
        <f>ROUND(I317*H317,3)</f>
        <v>0</v>
      </c>
      <c r="K317" s="153"/>
      <c r="L317" s="30"/>
      <c r="M317" s="154" t="s">
        <v>1</v>
      </c>
      <c r="N317" s="155" t="s">
        <v>44</v>
      </c>
      <c r="O317" s="55"/>
      <c r="P317" s="156">
        <f>O317*H317</f>
        <v>0</v>
      </c>
      <c r="Q317" s="156">
        <v>0</v>
      </c>
      <c r="R317" s="156">
        <f>Q317*H317</f>
        <v>0</v>
      </c>
      <c r="S317" s="156">
        <v>0</v>
      </c>
      <c r="T317" s="157">
        <f>S317*H317</f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58" t="s">
        <v>248</v>
      </c>
      <c r="AT317" s="158" t="s">
        <v>186</v>
      </c>
      <c r="AU317" s="158" t="s">
        <v>95</v>
      </c>
      <c r="AY317" s="14" t="s">
        <v>184</v>
      </c>
      <c r="BE317" s="159">
        <f>IF(N317="základná",J317,0)</f>
        <v>0</v>
      </c>
      <c r="BF317" s="159">
        <f>IF(N317="znížená",J317,0)</f>
        <v>0</v>
      </c>
      <c r="BG317" s="159">
        <f>IF(N317="zákl. prenesená",J317,0)</f>
        <v>0</v>
      </c>
      <c r="BH317" s="159">
        <f>IF(N317="zníž. prenesená",J317,0)</f>
        <v>0</v>
      </c>
      <c r="BI317" s="159">
        <f>IF(N317="nulová",J317,0)</f>
        <v>0</v>
      </c>
      <c r="BJ317" s="14" t="s">
        <v>90</v>
      </c>
      <c r="BK317" s="160">
        <f>ROUND(I317*H317,3)</f>
        <v>0</v>
      </c>
      <c r="BL317" s="14" t="s">
        <v>248</v>
      </c>
      <c r="BM317" s="158" t="s">
        <v>800</v>
      </c>
    </row>
    <row r="318" spans="1:65" s="2" customFormat="1" ht="24.2" customHeight="1">
      <c r="A318" s="29"/>
      <c r="B318" s="146"/>
      <c r="C318" s="161" t="s">
        <v>801</v>
      </c>
      <c r="D318" s="161" t="s">
        <v>417</v>
      </c>
      <c r="E318" s="162" t="s">
        <v>802</v>
      </c>
      <c r="F318" s="163" t="s">
        <v>803</v>
      </c>
      <c r="G318" s="164" t="s">
        <v>189</v>
      </c>
      <c r="H318" s="165">
        <v>2.97</v>
      </c>
      <c r="I318" s="166"/>
      <c r="J318" s="165">
        <f>ROUND(I318*H318,3)</f>
        <v>0</v>
      </c>
      <c r="K318" s="167"/>
      <c r="L318" s="168"/>
      <c r="M318" s="169" t="s">
        <v>1</v>
      </c>
      <c r="N318" s="170" t="s">
        <v>44</v>
      </c>
      <c r="O318" s="55"/>
      <c r="P318" s="156">
        <f>O318*H318</f>
        <v>0</v>
      </c>
      <c r="Q318" s="156">
        <v>0.55000000000000004</v>
      </c>
      <c r="R318" s="156">
        <f>Q318*H318</f>
        <v>1.6335000000000002</v>
      </c>
      <c r="S318" s="156">
        <v>0</v>
      </c>
      <c r="T318" s="157">
        <f>S318*H318</f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58" t="s">
        <v>312</v>
      </c>
      <c r="AT318" s="158" t="s">
        <v>417</v>
      </c>
      <c r="AU318" s="158" t="s">
        <v>95</v>
      </c>
      <c r="AY318" s="14" t="s">
        <v>184</v>
      </c>
      <c r="BE318" s="159">
        <f>IF(N318="základná",J318,0)</f>
        <v>0</v>
      </c>
      <c r="BF318" s="159">
        <f>IF(N318="znížená",J318,0)</f>
        <v>0</v>
      </c>
      <c r="BG318" s="159">
        <f>IF(N318="zákl. prenesená",J318,0)</f>
        <v>0</v>
      </c>
      <c r="BH318" s="159">
        <f>IF(N318="zníž. prenesená",J318,0)</f>
        <v>0</v>
      </c>
      <c r="BI318" s="159">
        <f>IF(N318="nulová",J318,0)</f>
        <v>0</v>
      </c>
      <c r="BJ318" s="14" t="s">
        <v>90</v>
      </c>
      <c r="BK318" s="160">
        <f>ROUND(I318*H318,3)</f>
        <v>0</v>
      </c>
      <c r="BL318" s="14" t="s">
        <v>248</v>
      </c>
      <c r="BM318" s="158" t="s">
        <v>804</v>
      </c>
    </row>
    <row r="319" spans="1:65" s="2" customFormat="1" ht="24.2" customHeight="1">
      <c r="A319" s="29"/>
      <c r="B319" s="146"/>
      <c r="C319" s="147" t="s">
        <v>805</v>
      </c>
      <c r="D319" s="147" t="s">
        <v>186</v>
      </c>
      <c r="E319" s="148" t="s">
        <v>806</v>
      </c>
      <c r="F319" s="149" t="s">
        <v>807</v>
      </c>
      <c r="G319" s="150" t="s">
        <v>236</v>
      </c>
      <c r="H319" s="151">
        <v>8.1219999999999999</v>
      </c>
      <c r="I319" s="152"/>
      <c r="J319" s="151">
        <f>ROUND(I319*H319,3)</f>
        <v>0</v>
      </c>
      <c r="K319" s="153"/>
      <c r="L319" s="30"/>
      <c r="M319" s="154" t="s">
        <v>1</v>
      </c>
      <c r="N319" s="155" t="s">
        <v>44</v>
      </c>
      <c r="O319" s="55"/>
      <c r="P319" s="156">
        <f>O319*H319</f>
        <v>0</v>
      </c>
      <c r="Q319" s="156">
        <v>0</v>
      </c>
      <c r="R319" s="156">
        <f>Q319*H319</f>
        <v>0</v>
      </c>
      <c r="S319" s="156">
        <v>0</v>
      </c>
      <c r="T319" s="157">
        <f>S319*H319</f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58" t="s">
        <v>248</v>
      </c>
      <c r="AT319" s="158" t="s">
        <v>186</v>
      </c>
      <c r="AU319" s="158" t="s">
        <v>95</v>
      </c>
      <c r="AY319" s="14" t="s">
        <v>184</v>
      </c>
      <c r="BE319" s="159">
        <f>IF(N319="základná",J319,0)</f>
        <v>0</v>
      </c>
      <c r="BF319" s="159">
        <f>IF(N319="znížená",J319,0)</f>
        <v>0</v>
      </c>
      <c r="BG319" s="159">
        <f>IF(N319="zákl. prenesená",J319,0)</f>
        <v>0</v>
      </c>
      <c r="BH319" s="159">
        <f>IF(N319="zníž. prenesená",J319,0)</f>
        <v>0</v>
      </c>
      <c r="BI319" s="159">
        <f>IF(N319="nulová",J319,0)</f>
        <v>0</v>
      </c>
      <c r="BJ319" s="14" t="s">
        <v>90</v>
      </c>
      <c r="BK319" s="160">
        <f>ROUND(I319*H319,3)</f>
        <v>0</v>
      </c>
      <c r="BL319" s="14" t="s">
        <v>248</v>
      </c>
      <c r="BM319" s="158" t="s">
        <v>808</v>
      </c>
    </row>
    <row r="320" spans="1:65" s="12" customFormat="1" ht="20.85" customHeight="1">
      <c r="B320" s="133"/>
      <c r="D320" s="134" t="s">
        <v>77</v>
      </c>
      <c r="E320" s="144" t="s">
        <v>809</v>
      </c>
      <c r="F320" s="144" t="s">
        <v>810</v>
      </c>
      <c r="I320" s="136"/>
      <c r="J320" s="145">
        <f>BK320</f>
        <v>0</v>
      </c>
      <c r="L320" s="133"/>
      <c r="M320" s="138"/>
      <c r="N320" s="139"/>
      <c r="O320" s="139"/>
      <c r="P320" s="140">
        <f>SUM(P321:P325)</f>
        <v>0</v>
      </c>
      <c r="Q320" s="139"/>
      <c r="R320" s="140">
        <f>SUM(R321:R325)</f>
        <v>3.7237023999999996</v>
      </c>
      <c r="S320" s="139"/>
      <c r="T320" s="141">
        <f>SUM(T321:T325)</f>
        <v>0</v>
      </c>
      <c r="AR320" s="134" t="s">
        <v>90</v>
      </c>
      <c r="AT320" s="142" t="s">
        <v>77</v>
      </c>
      <c r="AU320" s="142" t="s">
        <v>90</v>
      </c>
      <c r="AY320" s="134" t="s">
        <v>184</v>
      </c>
      <c r="BK320" s="143">
        <f>SUM(BK321:BK325)</f>
        <v>0</v>
      </c>
    </row>
    <row r="321" spans="1:65" s="2" customFormat="1" ht="24.2" customHeight="1">
      <c r="A321" s="29"/>
      <c r="B321" s="146"/>
      <c r="C321" s="147" t="s">
        <v>811</v>
      </c>
      <c r="D321" s="147" t="s">
        <v>186</v>
      </c>
      <c r="E321" s="148" t="s">
        <v>812</v>
      </c>
      <c r="F321" s="149" t="s">
        <v>813</v>
      </c>
      <c r="G321" s="150" t="s">
        <v>241</v>
      </c>
      <c r="H321" s="151">
        <v>102.4</v>
      </c>
      <c r="I321" s="152"/>
      <c r="J321" s="151">
        <f>ROUND(I321*H321,3)</f>
        <v>0</v>
      </c>
      <c r="K321" s="153"/>
      <c r="L321" s="30"/>
      <c r="M321" s="154" t="s">
        <v>1</v>
      </c>
      <c r="N321" s="155" t="s">
        <v>44</v>
      </c>
      <c r="O321" s="55"/>
      <c r="P321" s="156">
        <f>O321*H321</f>
        <v>0</v>
      </c>
      <c r="Q321" s="156">
        <v>1.554E-2</v>
      </c>
      <c r="R321" s="156">
        <f>Q321*H321</f>
        <v>1.591296</v>
      </c>
      <c r="S321" s="156">
        <v>0</v>
      </c>
      <c r="T321" s="157">
        <f>S321*H321</f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58" t="s">
        <v>248</v>
      </c>
      <c r="AT321" s="158" t="s">
        <v>186</v>
      </c>
      <c r="AU321" s="158" t="s">
        <v>95</v>
      </c>
      <c r="AY321" s="14" t="s">
        <v>184</v>
      </c>
      <c r="BE321" s="159">
        <f>IF(N321="základná",J321,0)</f>
        <v>0</v>
      </c>
      <c r="BF321" s="159">
        <f>IF(N321="znížená",J321,0)</f>
        <v>0</v>
      </c>
      <c r="BG321" s="159">
        <f>IF(N321="zákl. prenesená",J321,0)</f>
        <v>0</v>
      </c>
      <c r="BH321" s="159">
        <f>IF(N321="zníž. prenesená",J321,0)</f>
        <v>0</v>
      </c>
      <c r="BI321" s="159">
        <f>IF(N321="nulová",J321,0)</f>
        <v>0</v>
      </c>
      <c r="BJ321" s="14" t="s">
        <v>90</v>
      </c>
      <c r="BK321" s="160">
        <f>ROUND(I321*H321,3)</f>
        <v>0</v>
      </c>
      <c r="BL321" s="14" t="s">
        <v>248</v>
      </c>
      <c r="BM321" s="158" t="s">
        <v>814</v>
      </c>
    </row>
    <row r="322" spans="1:65" s="2" customFormat="1" ht="14.45" customHeight="1">
      <c r="A322" s="29"/>
      <c r="B322" s="146"/>
      <c r="C322" s="147" t="s">
        <v>815</v>
      </c>
      <c r="D322" s="147" t="s">
        <v>186</v>
      </c>
      <c r="E322" s="148" t="s">
        <v>816</v>
      </c>
      <c r="F322" s="149" t="s">
        <v>817</v>
      </c>
      <c r="G322" s="150" t="s">
        <v>241</v>
      </c>
      <c r="H322" s="151">
        <v>85.16</v>
      </c>
      <c r="I322" s="152"/>
      <c r="J322" s="151">
        <f>ROUND(I322*H322,3)</f>
        <v>0</v>
      </c>
      <c r="K322" s="153"/>
      <c r="L322" s="30"/>
      <c r="M322" s="154" t="s">
        <v>1</v>
      </c>
      <c r="N322" s="155" t="s">
        <v>44</v>
      </c>
      <c r="O322" s="55"/>
      <c r="P322" s="156">
        <f>O322*H322</f>
        <v>0</v>
      </c>
      <c r="Q322" s="156">
        <v>2.504E-2</v>
      </c>
      <c r="R322" s="156">
        <f>Q322*H322</f>
        <v>2.1324063999999998</v>
      </c>
      <c r="S322" s="156">
        <v>0</v>
      </c>
      <c r="T322" s="157">
        <f>S322*H322</f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58" t="s">
        <v>248</v>
      </c>
      <c r="AT322" s="158" t="s">
        <v>186</v>
      </c>
      <c r="AU322" s="158" t="s">
        <v>95</v>
      </c>
      <c r="AY322" s="14" t="s">
        <v>184</v>
      </c>
      <c r="BE322" s="159">
        <f>IF(N322="základná",J322,0)</f>
        <v>0</v>
      </c>
      <c r="BF322" s="159">
        <f>IF(N322="znížená",J322,0)</f>
        <v>0</v>
      </c>
      <c r="BG322" s="159">
        <f>IF(N322="zákl. prenesená",J322,0)</f>
        <v>0</v>
      </c>
      <c r="BH322" s="159">
        <f>IF(N322="zníž. prenesená",J322,0)</f>
        <v>0</v>
      </c>
      <c r="BI322" s="159">
        <f>IF(N322="nulová",J322,0)</f>
        <v>0</v>
      </c>
      <c r="BJ322" s="14" t="s">
        <v>90</v>
      </c>
      <c r="BK322" s="160">
        <f>ROUND(I322*H322,3)</f>
        <v>0</v>
      </c>
      <c r="BL322" s="14" t="s">
        <v>248</v>
      </c>
      <c r="BM322" s="158" t="s">
        <v>818</v>
      </c>
    </row>
    <row r="323" spans="1:65" s="2" customFormat="1" ht="14.45" customHeight="1">
      <c r="A323" s="29"/>
      <c r="B323" s="146"/>
      <c r="C323" s="161" t="s">
        <v>819</v>
      </c>
      <c r="D323" s="161" t="s">
        <v>417</v>
      </c>
      <c r="E323" s="162" t="s">
        <v>820</v>
      </c>
      <c r="F323" s="163" t="s">
        <v>821</v>
      </c>
      <c r="G323" s="164" t="s">
        <v>241</v>
      </c>
      <c r="H323" s="165">
        <v>89.418000000000006</v>
      </c>
      <c r="I323" s="166"/>
      <c r="J323" s="165">
        <f>ROUND(I323*H323,3)</f>
        <v>0</v>
      </c>
      <c r="K323" s="167"/>
      <c r="L323" s="168"/>
      <c r="M323" s="169" t="s">
        <v>1</v>
      </c>
      <c r="N323" s="170" t="s">
        <v>44</v>
      </c>
      <c r="O323" s="55"/>
      <c r="P323" s="156">
        <f>O323*H323</f>
        <v>0</v>
      </c>
      <c r="Q323" s="156">
        <v>0</v>
      </c>
      <c r="R323" s="156">
        <f>Q323*H323</f>
        <v>0</v>
      </c>
      <c r="S323" s="156">
        <v>0</v>
      </c>
      <c r="T323" s="157">
        <f>S323*H323</f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58" t="s">
        <v>312</v>
      </c>
      <c r="AT323" s="158" t="s">
        <v>417</v>
      </c>
      <c r="AU323" s="158" t="s">
        <v>95</v>
      </c>
      <c r="AY323" s="14" t="s">
        <v>184</v>
      </c>
      <c r="BE323" s="159">
        <f>IF(N323="základná",J323,0)</f>
        <v>0</v>
      </c>
      <c r="BF323" s="159">
        <f>IF(N323="znížená",J323,0)</f>
        <v>0</v>
      </c>
      <c r="BG323" s="159">
        <f>IF(N323="zákl. prenesená",J323,0)</f>
        <v>0</v>
      </c>
      <c r="BH323" s="159">
        <f>IF(N323="zníž. prenesená",J323,0)</f>
        <v>0</v>
      </c>
      <c r="BI323" s="159">
        <f>IF(N323="nulová",J323,0)</f>
        <v>0</v>
      </c>
      <c r="BJ323" s="14" t="s">
        <v>90</v>
      </c>
      <c r="BK323" s="160">
        <f>ROUND(I323*H323,3)</f>
        <v>0</v>
      </c>
      <c r="BL323" s="14" t="s">
        <v>248</v>
      </c>
      <c r="BM323" s="158" t="s">
        <v>822</v>
      </c>
    </row>
    <row r="324" spans="1:65" s="2" customFormat="1" ht="14.45" customHeight="1">
      <c r="A324" s="29"/>
      <c r="B324" s="146"/>
      <c r="C324" s="147" t="s">
        <v>823</v>
      </c>
      <c r="D324" s="147" t="s">
        <v>186</v>
      </c>
      <c r="E324" s="148" t="s">
        <v>824</v>
      </c>
      <c r="F324" s="149" t="s">
        <v>825</v>
      </c>
      <c r="G324" s="150" t="s">
        <v>236</v>
      </c>
      <c r="H324" s="151">
        <v>2.1320000000000001</v>
      </c>
      <c r="I324" s="152"/>
      <c r="J324" s="151">
        <f>ROUND(I324*H324,3)</f>
        <v>0</v>
      </c>
      <c r="K324" s="153"/>
      <c r="L324" s="30"/>
      <c r="M324" s="154" t="s">
        <v>1</v>
      </c>
      <c r="N324" s="155" t="s">
        <v>44</v>
      </c>
      <c r="O324" s="55"/>
      <c r="P324" s="156">
        <f>O324*H324</f>
        <v>0</v>
      </c>
      <c r="Q324" s="156">
        <v>0</v>
      </c>
      <c r="R324" s="156">
        <f>Q324*H324</f>
        <v>0</v>
      </c>
      <c r="S324" s="156">
        <v>0</v>
      </c>
      <c r="T324" s="157">
        <f>S324*H324</f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58" t="s">
        <v>248</v>
      </c>
      <c r="AT324" s="158" t="s">
        <v>186</v>
      </c>
      <c r="AU324" s="158" t="s">
        <v>95</v>
      </c>
      <c r="AY324" s="14" t="s">
        <v>184</v>
      </c>
      <c r="BE324" s="159">
        <f>IF(N324="základná",J324,0)</f>
        <v>0</v>
      </c>
      <c r="BF324" s="159">
        <f>IF(N324="znížená",J324,0)</f>
        <v>0</v>
      </c>
      <c r="BG324" s="159">
        <f>IF(N324="zákl. prenesená",J324,0)</f>
        <v>0</v>
      </c>
      <c r="BH324" s="159">
        <f>IF(N324="zníž. prenesená",J324,0)</f>
        <v>0</v>
      </c>
      <c r="BI324" s="159">
        <f>IF(N324="nulová",J324,0)</f>
        <v>0</v>
      </c>
      <c r="BJ324" s="14" t="s">
        <v>90</v>
      </c>
      <c r="BK324" s="160">
        <f>ROUND(I324*H324,3)</f>
        <v>0</v>
      </c>
      <c r="BL324" s="14" t="s">
        <v>248</v>
      </c>
      <c r="BM324" s="158" t="s">
        <v>826</v>
      </c>
    </row>
    <row r="325" spans="1:65" s="2" customFormat="1" ht="24.2" customHeight="1">
      <c r="A325" s="29"/>
      <c r="B325" s="146"/>
      <c r="C325" s="147" t="s">
        <v>827</v>
      </c>
      <c r="D325" s="147" t="s">
        <v>186</v>
      </c>
      <c r="E325" s="148" t="s">
        <v>828</v>
      </c>
      <c r="F325" s="149" t="s">
        <v>829</v>
      </c>
      <c r="G325" s="150" t="s">
        <v>236</v>
      </c>
      <c r="H325" s="151">
        <v>1.591</v>
      </c>
      <c r="I325" s="152"/>
      <c r="J325" s="151">
        <f>ROUND(I325*H325,3)</f>
        <v>0</v>
      </c>
      <c r="K325" s="153"/>
      <c r="L325" s="30"/>
      <c r="M325" s="154" t="s">
        <v>1</v>
      </c>
      <c r="N325" s="155" t="s">
        <v>44</v>
      </c>
      <c r="O325" s="55"/>
      <c r="P325" s="156">
        <f>O325*H325</f>
        <v>0</v>
      </c>
      <c r="Q325" s="156">
        <v>0</v>
      </c>
      <c r="R325" s="156">
        <f>Q325*H325</f>
        <v>0</v>
      </c>
      <c r="S325" s="156">
        <v>0</v>
      </c>
      <c r="T325" s="157">
        <f>S325*H325</f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58" t="s">
        <v>248</v>
      </c>
      <c r="AT325" s="158" t="s">
        <v>186</v>
      </c>
      <c r="AU325" s="158" t="s">
        <v>95</v>
      </c>
      <c r="AY325" s="14" t="s">
        <v>184</v>
      </c>
      <c r="BE325" s="159">
        <f>IF(N325="základná",J325,0)</f>
        <v>0</v>
      </c>
      <c r="BF325" s="159">
        <f>IF(N325="znížená",J325,0)</f>
        <v>0</v>
      </c>
      <c r="BG325" s="159">
        <f>IF(N325="zákl. prenesená",J325,0)</f>
        <v>0</v>
      </c>
      <c r="BH325" s="159">
        <f>IF(N325="zníž. prenesená",J325,0)</f>
        <v>0</v>
      </c>
      <c r="BI325" s="159">
        <f>IF(N325="nulová",J325,0)</f>
        <v>0</v>
      </c>
      <c r="BJ325" s="14" t="s">
        <v>90</v>
      </c>
      <c r="BK325" s="160">
        <f>ROUND(I325*H325,3)</f>
        <v>0</v>
      </c>
      <c r="BL325" s="14" t="s">
        <v>248</v>
      </c>
      <c r="BM325" s="158" t="s">
        <v>830</v>
      </c>
    </row>
    <row r="326" spans="1:65" s="12" customFormat="1" ht="20.85" customHeight="1">
      <c r="B326" s="133"/>
      <c r="D326" s="134" t="s">
        <v>77</v>
      </c>
      <c r="E326" s="144" t="s">
        <v>831</v>
      </c>
      <c r="F326" s="144" t="s">
        <v>832</v>
      </c>
      <c r="I326" s="136"/>
      <c r="J326" s="145">
        <f>BK326</f>
        <v>0</v>
      </c>
      <c r="L326" s="133"/>
      <c r="M326" s="138"/>
      <c r="N326" s="139"/>
      <c r="O326" s="139"/>
      <c r="P326" s="140">
        <f>SUM(P327:P335)</f>
        <v>0</v>
      </c>
      <c r="Q326" s="139"/>
      <c r="R326" s="140">
        <f>SUM(R327:R335)</f>
        <v>0.11762</v>
      </c>
      <c r="S326" s="139"/>
      <c r="T326" s="141">
        <f>SUM(T327:T335)</f>
        <v>0</v>
      </c>
      <c r="AR326" s="134" t="s">
        <v>90</v>
      </c>
      <c r="AT326" s="142" t="s">
        <v>77</v>
      </c>
      <c r="AU326" s="142" t="s">
        <v>90</v>
      </c>
      <c r="AY326" s="134" t="s">
        <v>184</v>
      </c>
      <c r="BK326" s="143">
        <f>SUM(BK327:BK335)</f>
        <v>0</v>
      </c>
    </row>
    <row r="327" spans="1:65" s="2" customFormat="1" ht="14.45" customHeight="1">
      <c r="A327" s="29"/>
      <c r="B327" s="146"/>
      <c r="C327" s="147" t="s">
        <v>833</v>
      </c>
      <c r="D327" s="147" t="s">
        <v>186</v>
      </c>
      <c r="E327" s="148" t="s">
        <v>834</v>
      </c>
      <c r="F327" s="149" t="s">
        <v>835</v>
      </c>
      <c r="G327" s="150" t="s">
        <v>389</v>
      </c>
      <c r="H327" s="151">
        <v>14</v>
      </c>
      <c r="I327" s="152"/>
      <c r="J327" s="151">
        <f>ROUND(I327*H327,3)</f>
        <v>0</v>
      </c>
      <c r="K327" s="153"/>
      <c r="L327" s="30"/>
      <c r="M327" s="154" t="s">
        <v>1</v>
      </c>
      <c r="N327" s="155" t="s">
        <v>44</v>
      </c>
      <c r="O327" s="55"/>
      <c r="P327" s="156">
        <f>O327*H327</f>
        <v>0</v>
      </c>
      <c r="Q327" s="156">
        <v>2.0500000000000002E-3</v>
      </c>
      <c r="R327" s="156">
        <f>Q327*H327</f>
        <v>2.8700000000000003E-2</v>
      </c>
      <c r="S327" s="156">
        <v>0</v>
      </c>
      <c r="T327" s="157">
        <f>S327*H327</f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58" t="s">
        <v>190</v>
      </c>
      <c r="AT327" s="158" t="s">
        <v>186</v>
      </c>
      <c r="AU327" s="158" t="s">
        <v>95</v>
      </c>
      <c r="AY327" s="14" t="s">
        <v>184</v>
      </c>
      <c r="BE327" s="159">
        <f>IF(N327="základná",J327,0)</f>
        <v>0</v>
      </c>
      <c r="BF327" s="159">
        <f>IF(N327="znížená",J327,0)</f>
        <v>0</v>
      </c>
      <c r="BG327" s="159">
        <f>IF(N327="zákl. prenesená",J327,0)</f>
        <v>0</v>
      </c>
      <c r="BH327" s="159">
        <f>IF(N327="zníž. prenesená",J327,0)</f>
        <v>0</v>
      </c>
      <c r="BI327" s="159">
        <f>IF(N327="nulová",J327,0)</f>
        <v>0</v>
      </c>
      <c r="BJ327" s="14" t="s">
        <v>90</v>
      </c>
      <c r="BK327" s="160">
        <f>ROUND(I327*H327,3)</f>
        <v>0</v>
      </c>
      <c r="BL327" s="14" t="s">
        <v>190</v>
      </c>
      <c r="BM327" s="158" t="s">
        <v>836</v>
      </c>
    </row>
    <row r="328" spans="1:65" s="2" customFormat="1" ht="14.45" customHeight="1">
      <c r="A328" s="29"/>
      <c r="B328" s="146"/>
      <c r="C328" s="147" t="s">
        <v>837</v>
      </c>
      <c r="D328" s="147" t="s">
        <v>186</v>
      </c>
      <c r="E328" s="148" t="s">
        <v>838</v>
      </c>
      <c r="F328" s="149" t="s">
        <v>839</v>
      </c>
      <c r="G328" s="150" t="s">
        <v>339</v>
      </c>
      <c r="H328" s="151">
        <v>4</v>
      </c>
      <c r="I328" s="152"/>
      <c r="J328" s="151">
        <f>ROUND(I328*H328,3)</f>
        <v>0</v>
      </c>
      <c r="K328" s="153"/>
      <c r="L328" s="30"/>
      <c r="M328" s="154" t="s">
        <v>1</v>
      </c>
      <c r="N328" s="155" t="s">
        <v>44</v>
      </c>
      <c r="O328" s="55"/>
      <c r="P328" s="156">
        <f>O328*H328</f>
        <v>0</v>
      </c>
      <c r="Q328" s="156">
        <v>8.1999999999999998E-4</v>
      </c>
      <c r="R328" s="156">
        <f>Q328*H328</f>
        <v>3.2799999999999999E-3</v>
      </c>
      <c r="S328" s="156">
        <v>0</v>
      </c>
      <c r="T328" s="157">
        <f>S328*H328</f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58" t="s">
        <v>248</v>
      </c>
      <c r="AT328" s="158" t="s">
        <v>186</v>
      </c>
      <c r="AU328" s="158" t="s">
        <v>95</v>
      </c>
      <c r="AY328" s="14" t="s">
        <v>184</v>
      </c>
      <c r="BE328" s="159">
        <f>IF(N328="základná",J328,0)</f>
        <v>0</v>
      </c>
      <c r="BF328" s="159">
        <f>IF(N328="znížená",J328,0)</f>
        <v>0</v>
      </c>
      <c r="BG328" s="159">
        <f>IF(N328="zákl. prenesená",J328,0)</f>
        <v>0</v>
      </c>
      <c r="BH328" s="159">
        <f>IF(N328="zníž. prenesená",J328,0)</f>
        <v>0</v>
      </c>
      <c r="BI328" s="159">
        <f>IF(N328="nulová",J328,0)</f>
        <v>0</v>
      </c>
      <c r="BJ328" s="14" t="s">
        <v>90</v>
      </c>
      <c r="BK328" s="160">
        <f>ROUND(I328*H328,3)</f>
        <v>0</v>
      </c>
      <c r="BL328" s="14" t="s">
        <v>248</v>
      </c>
      <c r="BM328" s="158" t="s">
        <v>840</v>
      </c>
    </row>
    <row r="329" spans="1:65" s="2" customFormat="1" ht="14.45" customHeight="1">
      <c r="A329" s="29"/>
      <c r="B329" s="146"/>
      <c r="C329" s="147" t="s">
        <v>841</v>
      </c>
      <c r="D329" s="147" t="s">
        <v>186</v>
      </c>
      <c r="E329" s="148" t="s">
        <v>842</v>
      </c>
      <c r="F329" s="149" t="s">
        <v>843</v>
      </c>
      <c r="G329" s="150" t="s">
        <v>339</v>
      </c>
      <c r="H329" s="151">
        <v>4</v>
      </c>
      <c r="I329" s="152"/>
      <c r="J329" s="151">
        <f>ROUND(I329*H329,3)</f>
        <v>0</v>
      </c>
      <c r="K329" s="153"/>
      <c r="L329" s="30"/>
      <c r="M329" s="154" t="s">
        <v>1</v>
      </c>
      <c r="N329" s="155" t="s">
        <v>44</v>
      </c>
      <c r="O329" s="55"/>
      <c r="P329" s="156">
        <f>O329*H329</f>
        <v>0</v>
      </c>
      <c r="Q329" s="156">
        <v>4.2000000000000002E-4</v>
      </c>
      <c r="R329" s="156">
        <f>Q329*H329</f>
        <v>1.6800000000000001E-3</v>
      </c>
      <c r="S329" s="156">
        <v>0</v>
      </c>
      <c r="T329" s="157">
        <f>S329*H329</f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58" t="s">
        <v>248</v>
      </c>
      <c r="AT329" s="158" t="s">
        <v>186</v>
      </c>
      <c r="AU329" s="158" t="s">
        <v>95</v>
      </c>
      <c r="AY329" s="14" t="s">
        <v>184</v>
      </c>
      <c r="BE329" s="159">
        <f>IF(N329="základná",J329,0)</f>
        <v>0</v>
      </c>
      <c r="BF329" s="159">
        <f>IF(N329="znížená",J329,0)</f>
        <v>0</v>
      </c>
      <c r="BG329" s="159">
        <f>IF(N329="zákl. prenesená",J329,0)</f>
        <v>0</v>
      </c>
      <c r="BH329" s="159">
        <f>IF(N329="zníž. prenesená",J329,0)</f>
        <v>0</v>
      </c>
      <c r="BI329" s="159">
        <f>IF(N329="nulová",J329,0)</f>
        <v>0</v>
      </c>
      <c r="BJ329" s="14" t="s">
        <v>90</v>
      </c>
      <c r="BK329" s="160">
        <f>ROUND(I329*H329,3)</f>
        <v>0</v>
      </c>
      <c r="BL329" s="14" t="s">
        <v>248</v>
      </c>
      <c r="BM329" s="158" t="s">
        <v>844</v>
      </c>
    </row>
    <row r="330" spans="1:65" s="2" customFormat="1" ht="24.2" customHeight="1">
      <c r="A330" s="29"/>
      <c r="B330" s="146"/>
      <c r="C330" s="147" t="s">
        <v>845</v>
      </c>
      <c r="D330" s="147" t="s">
        <v>186</v>
      </c>
      <c r="E330" s="148" t="s">
        <v>846</v>
      </c>
      <c r="F330" s="149" t="s">
        <v>847</v>
      </c>
      <c r="G330" s="150" t="s">
        <v>339</v>
      </c>
      <c r="H330" s="151">
        <v>4</v>
      </c>
      <c r="I330" s="152"/>
      <c r="J330" s="151">
        <f>ROUND(I330*H330,3)</f>
        <v>0</v>
      </c>
      <c r="K330" s="153"/>
      <c r="L330" s="30"/>
      <c r="M330" s="154" t="s">
        <v>1</v>
      </c>
      <c r="N330" s="155" t="s">
        <v>44</v>
      </c>
      <c r="O330" s="55"/>
      <c r="P330" s="156">
        <f>O330*H330</f>
        <v>0</v>
      </c>
      <c r="Q330" s="156">
        <v>4.2000000000000002E-4</v>
      </c>
      <c r="R330" s="156">
        <f>Q330*H330</f>
        <v>1.6800000000000001E-3</v>
      </c>
      <c r="S330" s="156">
        <v>0</v>
      </c>
      <c r="T330" s="157">
        <f>S330*H330</f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58" t="s">
        <v>248</v>
      </c>
      <c r="AT330" s="158" t="s">
        <v>186</v>
      </c>
      <c r="AU330" s="158" t="s">
        <v>95</v>
      </c>
      <c r="AY330" s="14" t="s">
        <v>184</v>
      </c>
      <c r="BE330" s="159">
        <f>IF(N330="základná",J330,0)</f>
        <v>0</v>
      </c>
      <c r="BF330" s="159">
        <f>IF(N330="znížená",J330,0)</f>
        <v>0</v>
      </c>
      <c r="BG330" s="159">
        <f>IF(N330="zákl. prenesená",J330,0)</f>
        <v>0</v>
      </c>
      <c r="BH330" s="159">
        <f>IF(N330="zníž. prenesená",J330,0)</f>
        <v>0</v>
      </c>
      <c r="BI330" s="159">
        <f>IF(N330="nulová",J330,0)</f>
        <v>0</v>
      </c>
      <c r="BJ330" s="14" t="s">
        <v>90</v>
      </c>
      <c r="BK330" s="160">
        <f>ROUND(I330*H330,3)</f>
        <v>0</v>
      </c>
      <c r="BL330" s="14" t="s">
        <v>248</v>
      </c>
      <c r="BM330" s="158" t="s">
        <v>848</v>
      </c>
    </row>
    <row r="331" spans="1:65" s="2" customFormat="1" ht="24.2" customHeight="1">
      <c r="A331" s="29"/>
      <c r="B331" s="146"/>
      <c r="C331" s="147" t="s">
        <v>849</v>
      </c>
      <c r="D331" s="147" t="s">
        <v>186</v>
      </c>
      <c r="E331" s="148" t="s">
        <v>850</v>
      </c>
      <c r="F331" s="149" t="s">
        <v>851</v>
      </c>
      <c r="G331" s="150" t="s">
        <v>339</v>
      </c>
      <c r="H331" s="151">
        <v>4</v>
      </c>
      <c r="I331" s="152"/>
      <c r="J331" s="151">
        <f>ROUND(I331*H331,3)</f>
        <v>0</v>
      </c>
      <c r="K331" s="153"/>
      <c r="L331" s="30"/>
      <c r="M331" s="154" t="s">
        <v>1</v>
      </c>
      <c r="N331" s="155" t="s">
        <v>44</v>
      </c>
      <c r="O331" s="55"/>
      <c r="P331" s="156">
        <f>O331*H331</f>
        <v>0</v>
      </c>
      <c r="Q331" s="156">
        <v>4.2000000000000002E-4</v>
      </c>
      <c r="R331" s="156">
        <f>Q331*H331</f>
        <v>1.6800000000000001E-3</v>
      </c>
      <c r="S331" s="156">
        <v>0</v>
      </c>
      <c r="T331" s="157">
        <f>S331*H331</f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58" t="s">
        <v>248</v>
      </c>
      <c r="AT331" s="158" t="s">
        <v>186</v>
      </c>
      <c r="AU331" s="158" t="s">
        <v>95</v>
      </c>
      <c r="AY331" s="14" t="s">
        <v>184</v>
      </c>
      <c r="BE331" s="159">
        <f>IF(N331="základná",J331,0)</f>
        <v>0</v>
      </c>
      <c r="BF331" s="159">
        <f>IF(N331="znížená",J331,0)</f>
        <v>0</v>
      </c>
      <c r="BG331" s="159">
        <f>IF(N331="zákl. prenesená",J331,0)</f>
        <v>0</v>
      </c>
      <c r="BH331" s="159">
        <f>IF(N331="zníž. prenesená",J331,0)</f>
        <v>0</v>
      </c>
      <c r="BI331" s="159">
        <f>IF(N331="nulová",J331,0)</f>
        <v>0</v>
      </c>
      <c r="BJ331" s="14" t="s">
        <v>90</v>
      </c>
      <c r="BK331" s="160">
        <f>ROUND(I331*H331,3)</f>
        <v>0</v>
      </c>
      <c r="BL331" s="14" t="s">
        <v>248</v>
      </c>
      <c r="BM331" s="158" t="s">
        <v>852</v>
      </c>
    </row>
    <row r="332" spans="1:65" s="2" customFormat="1" ht="24.2" customHeight="1">
      <c r="A332" s="29"/>
      <c r="B332" s="146"/>
      <c r="C332" s="147" t="s">
        <v>853</v>
      </c>
      <c r="D332" s="147" t="s">
        <v>186</v>
      </c>
      <c r="E332" s="148" t="s">
        <v>854</v>
      </c>
      <c r="F332" s="149" t="s">
        <v>855</v>
      </c>
      <c r="G332" s="150" t="s">
        <v>339</v>
      </c>
      <c r="H332" s="151">
        <v>4</v>
      </c>
      <c r="I332" s="152"/>
      <c r="J332" s="151">
        <f>ROUND(I332*H332,3)</f>
        <v>0</v>
      </c>
      <c r="K332" s="153"/>
      <c r="L332" s="30"/>
      <c r="M332" s="154" t="s">
        <v>1</v>
      </c>
      <c r="N332" s="155" t="s">
        <v>44</v>
      </c>
      <c r="O332" s="55"/>
      <c r="P332" s="156">
        <f>O332*H332</f>
        <v>0</v>
      </c>
      <c r="Q332" s="156">
        <v>3.2000000000000003E-4</v>
      </c>
      <c r="R332" s="156">
        <f>Q332*H332</f>
        <v>1.2800000000000001E-3</v>
      </c>
      <c r="S332" s="156">
        <v>0</v>
      </c>
      <c r="T332" s="157">
        <f>S332*H332</f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58" t="s">
        <v>248</v>
      </c>
      <c r="AT332" s="158" t="s">
        <v>186</v>
      </c>
      <c r="AU332" s="158" t="s">
        <v>95</v>
      </c>
      <c r="AY332" s="14" t="s">
        <v>184</v>
      </c>
      <c r="BE332" s="159">
        <f>IF(N332="základná",J332,0)</f>
        <v>0</v>
      </c>
      <c r="BF332" s="159">
        <f>IF(N332="znížená",J332,0)</f>
        <v>0</v>
      </c>
      <c r="BG332" s="159">
        <f>IF(N332="zákl. prenesená",J332,0)</f>
        <v>0</v>
      </c>
      <c r="BH332" s="159">
        <f>IF(N332="zníž. prenesená",J332,0)</f>
        <v>0</v>
      </c>
      <c r="BI332" s="159">
        <f>IF(N332="nulová",J332,0)</f>
        <v>0</v>
      </c>
      <c r="BJ332" s="14" t="s">
        <v>90</v>
      </c>
      <c r="BK332" s="160">
        <f>ROUND(I332*H332,3)</f>
        <v>0</v>
      </c>
      <c r="BL332" s="14" t="s">
        <v>248</v>
      </c>
      <c r="BM332" s="158" t="s">
        <v>856</v>
      </c>
    </row>
    <row r="333" spans="1:65" s="2" customFormat="1" ht="24.2" customHeight="1">
      <c r="A333" s="29"/>
      <c r="B333" s="146"/>
      <c r="C333" s="147" t="s">
        <v>857</v>
      </c>
      <c r="D333" s="147" t="s">
        <v>186</v>
      </c>
      <c r="E333" s="148" t="s">
        <v>858</v>
      </c>
      <c r="F333" s="149" t="s">
        <v>859</v>
      </c>
      <c r="G333" s="150" t="s">
        <v>389</v>
      </c>
      <c r="H333" s="151">
        <v>44</v>
      </c>
      <c r="I333" s="152"/>
      <c r="J333" s="151">
        <f>ROUND(I333*H333,3)</f>
        <v>0</v>
      </c>
      <c r="K333" s="153"/>
      <c r="L333" s="30"/>
      <c r="M333" s="154" t="s">
        <v>1</v>
      </c>
      <c r="N333" s="155" t="s">
        <v>44</v>
      </c>
      <c r="O333" s="55"/>
      <c r="P333" s="156">
        <f>O333*H333</f>
        <v>0</v>
      </c>
      <c r="Q333" s="156">
        <v>1.7700000000000001E-3</v>
      </c>
      <c r="R333" s="156">
        <f>Q333*H333</f>
        <v>7.7880000000000005E-2</v>
      </c>
      <c r="S333" s="156">
        <v>0</v>
      </c>
      <c r="T333" s="157">
        <f>S333*H333</f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58" t="s">
        <v>248</v>
      </c>
      <c r="AT333" s="158" t="s">
        <v>186</v>
      </c>
      <c r="AU333" s="158" t="s">
        <v>95</v>
      </c>
      <c r="AY333" s="14" t="s">
        <v>184</v>
      </c>
      <c r="BE333" s="159">
        <f>IF(N333="základná",J333,0)</f>
        <v>0</v>
      </c>
      <c r="BF333" s="159">
        <f>IF(N333="znížená",J333,0)</f>
        <v>0</v>
      </c>
      <c r="BG333" s="159">
        <f>IF(N333="zákl. prenesená",J333,0)</f>
        <v>0</v>
      </c>
      <c r="BH333" s="159">
        <f>IF(N333="zníž. prenesená",J333,0)</f>
        <v>0</v>
      </c>
      <c r="BI333" s="159">
        <f>IF(N333="nulová",J333,0)</f>
        <v>0</v>
      </c>
      <c r="BJ333" s="14" t="s">
        <v>90</v>
      </c>
      <c r="BK333" s="160">
        <f>ROUND(I333*H333,3)</f>
        <v>0</v>
      </c>
      <c r="BL333" s="14" t="s">
        <v>248</v>
      </c>
      <c r="BM333" s="158" t="s">
        <v>860</v>
      </c>
    </row>
    <row r="334" spans="1:65" s="2" customFormat="1" ht="24.2" customHeight="1">
      <c r="A334" s="29"/>
      <c r="B334" s="146"/>
      <c r="C334" s="147" t="s">
        <v>861</v>
      </c>
      <c r="D334" s="147" t="s">
        <v>186</v>
      </c>
      <c r="E334" s="148" t="s">
        <v>862</v>
      </c>
      <c r="F334" s="149" t="s">
        <v>863</v>
      </c>
      <c r="G334" s="150" t="s">
        <v>339</v>
      </c>
      <c r="H334" s="151">
        <v>4</v>
      </c>
      <c r="I334" s="152"/>
      <c r="J334" s="151">
        <f>ROUND(I334*H334,3)</f>
        <v>0</v>
      </c>
      <c r="K334" s="153"/>
      <c r="L334" s="30"/>
      <c r="M334" s="154" t="s">
        <v>1</v>
      </c>
      <c r="N334" s="155" t="s">
        <v>44</v>
      </c>
      <c r="O334" s="55"/>
      <c r="P334" s="156">
        <f>O334*H334</f>
        <v>0</v>
      </c>
      <c r="Q334" s="156">
        <v>3.6000000000000002E-4</v>
      </c>
      <c r="R334" s="156">
        <f>Q334*H334</f>
        <v>1.4400000000000001E-3</v>
      </c>
      <c r="S334" s="156">
        <v>0</v>
      </c>
      <c r="T334" s="157">
        <f>S334*H334</f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58" t="s">
        <v>248</v>
      </c>
      <c r="AT334" s="158" t="s">
        <v>186</v>
      </c>
      <c r="AU334" s="158" t="s">
        <v>95</v>
      </c>
      <c r="AY334" s="14" t="s">
        <v>184</v>
      </c>
      <c r="BE334" s="159">
        <f>IF(N334="základná",J334,0)</f>
        <v>0</v>
      </c>
      <c r="BF334" s="159">
        <f>IF(N334="znížená",J334,0)</f>
        <v>0</v>
      </c>
      <c r="BG334" s="159">
        <f>IF(N334="zákl. prenesená",J334,0)</f>
        <v>0</v>
      </c>
      <c r="BH334" s="159">
        <f>IF(N334="zníž. prenesená",J334,0)</f>
        <v>0</v>
      </c>
      <c r="BI334" s="159">
        <f>IF(N334="nulová",J334,0)</f>
        <v>0</v>
      </c>
      <c r="BJ334" s="14" t="s">
        <v>90</v>
      </c>
      <c r="BK334" s="160">
        <f>ROUND(I334*H334,3)</f>
        <v>0</v>
      </c>
      <c r="BL334" s="14" t="s">
        <v>248</v>
      </c>
      <c r="BM334" s="158" t="s">
        <v>864</v>
      </c>
    </row>
    <row r="335" spans="1:65" s="2" customFormat="1" ht="24.2" customHeight="1">
      <c r="A335" s="29"/>
      <c r="B335" s="146"/>
      <c r="C335" s="147" t="s">
        <v>865</v>
      </c>
      <c r="D335" s="147" t="s">
        <v>186</v>
      </c>
      <c r="E335" s="148" t="s">
        <v>866</v>
      </c>
      <c r="F335" s="149" t="s">
        <v>867</v>
      </c>
      <c r="G335" s="150" t="s">
        <v>236</v>
      </c>
      <c r="H335" s="151">
        <v>0.11799999999999999</v>
      </c>
      <c r="I335" s="152"/>
      <c r="J335" s="151">
        <f>ROUND(I335*H335,3)</f>
        <v>0</v>
      </c>
      <c r="K335" s="153"/>
      <c r="L335" s="30"/>
      <c r="M335" s="154" t="s">
        <v>1</v>
      </c>
      <c r="N335" s="155" t="s">
        <v>44</v>
      </c>
      <c r="O335" s="55"/>
      <c r="P335" s="156">
        <f>O335*H335</f>
        <v>0</v>
      </c>
      <c r="Q335" s="156">
        <v>0</v>
      </c>
      <c r="R335" s="156">
        <f>Q335*H335</f>
        <v>0</v>
      </c>
      <c r="S335" s="156">
        <v>0</v>
      </c>
      <c r="T335" s="157">
        <f>S335*H335</f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58" t="s">
        <v>248</v>
      </c>
      <c r="AT335" s="158" t="s">
        <v>186</v>
      </c>
      <c r="AU335" s="158" t="s">
        <v>95</v>
      </c>
      <c r="AY335" s="14" t="s">
        <v>184</v>
      </c>
      <c r="BE335" s="159">
        <f>IF(N335="základná",J335,0)</f>
        <v>0</v>
      </c>
      <c r="BF335" s="159">
        <f>IF(N335="znížená",J335,0)</f>
        <v>0</v>
      </c>
      <c r="BG335" s="159">
        <f>IF(N335="zákl. prenesená",J335,0)</f>
        <v>0</v>
      </c>
      <c r="BH335" s="159">
        <f>IF(N335="zníž. prenesená",J335,0)</f>
        <v>0</v>
      </c>
      <c r="BI335" s="159">
        <f>IF(N335="nulová",J335,0)</f>
        <v>0</v>
      </c>
      <c r="BJ335" s="14" t="s">
        <v>90</v>
      </c>
      <c r="BK335" s="160">
        <f>ROUND(I335*H335,3)</f>
        <v>0</v>
      </c>
      <c r="BL335" s="14" t="s">
        <v>248</v>
      </c>
      <c r="BM335" s="158" t="s">
        <v>868</v>
      </c>
    </row>
    <row r="336" spans="1:65" s="12" customFormat="1" ht="20.85" customHeight="1">
      <c r="B336" s="133"/>
      <c r="D336" s="134" t="s">
        <v>77</v>
      </c>
      <c r="E336" s="144" t="s">
        <v>869</v>
      </c>
      <c r="F336" s="144" t="s">
        <v>870</v>
      </c>
      <c r="I336" s="136"/>
      <c r="J336" s="145">
        <f>BK336</f>
        <v>0</v>
      </c>
      <c r="L336" s="133"/>
      <c r="M336" s="138"/>
      <c r="N336" s="139"/>
      <c r="O336" s="139"/>
      <c r="P336" s="140">
        <f>SUM(P337:P344)</f>
        <v>0</v>
      </c>
      <c r="Q336" s="139"/>
      <c r="R336" s="140">
        <f>SUM(R337:R344)</f>
        <v>9.4653951999999997</v>
      </c>
      <c r="S336" s="139"/>
      <c r="T336" s="141">
        <f>SUM(T337:T344)</f>
        <v>7.4257499999999999</v>
      </c>
      <c r="AR336" s="134" t="s">
        <v>90</v>
      </c>
      <c r="AT336" s="142" t="s">
        <v>77</v>
      </c>
      <c r="AU336" s="142" t="s">
        <v>90</v>
      </c>
      <c r="AY336" s="134" t="s">
        <v>184</v>
      </c>
      <c r="BK336" s="143">
        <f>SUM(BK337:BK344)</f>
        <v>0</v>
      </c>
    </row>
    <row r="337" spans="1:65" s="2" customFormat="1" ht="24.2" customHeight="1">
      <c r="A337" s="29"/>
      <c r="B337" s="146"/>
      <c r="C337" s="147" t="s">
        <v>871</v>
      </c>
      <c r="D337" s="147" t="s">
        <v>186</v>
      </c>
      <c r="E337" s="148" t="s">
        <v>872</v>
      </c>
      <c r="F337" s="149" t="s">
        <v>873</v>
      </c>
      <c r="G337" s="150" t="s">
        <v>241</v>
      </c>
      <c r="H337" s="151">
        <v>148.51499999999999</v>
      </c>
      <c r="I337" s="152"/>
      <c r="J337" s="151">
        <f>ROUND(I337*H337,3)</f>
        <v>0</v>
      </c>
      <c r="K337" s="153"/>
      <c r="L337" s="30"/>
      <c r="M337" s="154" t="s">
        <v>1</v>
      </c>
      <c r="N337" s="155" t="s">
        <v>44</v>
      </c>
      <c r="O337" s="55"/>
      <c r="P337" s="156">
        <f>O337*H337</f>
        <v>0</v>
      </c>
      <c r="Q337" s="156">
        <v>0</v>
      </c>
      <c r="R337" s="156">
        <f>Q337*H337</f>
        <v>0</v>
      </c>
      <c r="S337" s="156">
        <v>0.05</v>
      </c>
      <c r="T337" s="157">
        <f>S337*H337</f>
        <v>7.4257499999999999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58" t="s">
        <v>248</v>
      </c>
      <c r="AT337" s="158" t="s">
        <v>186</v>
      </c>
      <c r="AU337" s="158" t="s">
        <v>95</v>
      </c>
      <c r="AY337" s="14" t="s">
        <v>184</v>
      </c>
      <c r="BE337" s="159">
        <f>IF(N337="základná",J337,0)</f>
        <v>0</v>
      </c>
      <c r="BF337" s="159">
        <f>IF(N337="znížená",J337,0)</f>
        <v>0</v>
      </c>
      <c r="BG337" s="159">
        <f>IF(N337="zákl. prenesená",J337,0)</f>
        <v>0</v>
      </c>
      <c r="BH337" s="159">
        <f>IF(N337="zníž. prenesená",J337,0)</f>
        <v>0</v>
      </c>
      <c r="BI337" s="159">
        <f>IF(N337="nulová",J337,0)</f>
        <v>0</v>
      </c>
      <c r="BJ337" s="14" t="s">
        <v>90</v>
      </c>
      <c r="BK337" s="160">
        <f>ROUND(I337*H337,3)</f>
        <v>0</v>
      </c>
      <c r="BL337" s="14" t="s">
        <v>248</v>
      </c>
      <c r="BM337" s="158" t="s">
        <v>874</v>
      </c>
    </row>
    <row r="338" spans="1:65" s="2" customFormat="1" ht="24.2" customHeight="1">
      <c r="A338" s="29"/>
      <c r="B338" s="146"/>
      <c r="C338" s="147" t="s">
        <v>875</v>
      </c>
      <c r="D338" s="147" t="s">
        <v>186</v>
      </c>
      <c r="E338" s="148" t="s">
        <v>876</v>
      </c>
      <c r="F338" s="149" t="s">
        <v>877</v>
      </c>
      <c r="G338" s="150" t="s">
        <v>241</v>
      </c>
      <c r="H338" s="151">
        <v>198.02</v>
      </c>
      <c r="I338" s="152"/>
      <c r="J338" s="151">
        <f>ROUND(I338*H338,3)</f>
        <v>0</v>
      </c>
      <c r="K338" s="153"/>
      <c r="L338" s="30"/>
      <c r="M338" s="154" t="s">
        <v>1</v>
      </c>
      <c r="N338" s="155" t="s">
        <v>44</v>
      </c>
      <c r="O338" s="55"/>
      <c r="P338" s="156">
        <f>O338*H338</f>
        <v>0</v>
      </c>
      <c r="Q338" s="156">
        <v>5.4000000000000001E-4</v>
      </c>
      <c r="R338" s="156">
        <f>Q338*H338</f>
        <v>0.10693080000000001</v>
      </c>
      <c r="S338" s="156">
        <v>0</v>
      </c>
      <c r="T338" s="157">
        <f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58" t="s">
        <v>248</v>
      </c>
      <c r="AT338" s="158" t="s">
        <v>186</v>
      </c>
      <c r="AU338" s="158" t="s">
        <v>95</v>
      </c>
      <c r="AY338" s="14" t="s">
        <v>184</v>
      </c>
      <c r="BE338" s="159">
        <f>IF(N338="základná",J338,0)</f>
        <v>0</v>
      </c>
      <c r="BF338" s="159">
        <f>IF(N338="znížená",J338,0)</f>
        <v>0</v>
      </c>
      <c r="BG338" s="159">
        <f>IF(N338="zákl. prenesená",J338,0)</f>
        <v>0</v>
      </c>
      <c r="BH338" s="159">
        <f>IF(N338="zníž. prenesená",J338,0)</f>
        <v>0</v>
      </c>
      <c r="BI338" s="159">
        <f>IF(N338="nulová",J338,0)</f>
        <v>0</v>
      </c>
      <c r="BJ338" s="14" t="s">
        <v>90</v>
      </c>
      <c r="BK338" s="160">
        <f>ROUND(I338*H338,3)</f>
        <v>0</v>
      </c>
      <c r="BL338" s="14" t="s">
        <v>248</v>
      </c>
      <c r="BM338" s="158" t="s">
        <v>878</v>
      </c>
    </row>
    <row r="339" spans="1:65" s="2" customFormat="1" ht="24.2" customHeight="1">
      <c r="A339" s="29"/>
      <c r="B339" s="146"/>
      <c r="C339" s="161" t="s">
        <v>879</v>
      </c>
      <c r="D339" s="161" t="s">
        <v>417</v>
      </c>
      <c r="E339" s="162" t="s">
        <v>880</v>
      </c>
      <c r="F339" s="163" t="s">
        <v>881</v>
      </c>
      <c r="G339" s="164" t="s">
        <v>339</v>
      </c>
      <c r="H339" s="165">
        <v>2100</v>
      </c>
      <c r="I339" s="166"/>
      <c r="J339" s="165">
        <f>ROUND(I339*H339,3)</f>
        <v>0</v>
      </c>
      <c r="K339" s="167"/>
      <c r="L339" s="168"/>
      <c r="M339" s="169" t="s">
        <v>1</v>
      </c>
      <c r="N339" s="170" t="s">
        <v>44</v>
      </c>
      <c r="O339" s="55"/>
      <c r="P339" s="156">
        <f>O339*H339</f>
        <v>0</v>
      </c>
      <c r="Q339" s="156">
        <v>4.3E-3</v>
      </c>
      <c r="R339" s="156">
        <f>Q339*H339</f>
        <v>9.0299999999999994</v>
      </c>
      <c r="S339" s="156">
        <v>0</v>
      </c>
      <c r="T339" s="157">
        <f>S339*H339</f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58" t="s">
        <v>312</v>
      </c>
      <c r="AT339" s="158" t="s">
        <v>417</v>
      </c>
      <c r="AU339" s="158" t="s">
        <v>95</v>
      </c>
      <c r="AY339" s="14" t="s">
        <v>184</v>
      </c>
      <c r="BE339" s="159">
        <f>IF(N339="základná",J339,0)</f>
        <v>0</v>
      </c>
      <c r="BF339" s="159">
        <f>IF(N339="znížená",J339,0)</f>
        <v>0</v>
      </c>
      <c r="BG339" s="159">
        <f>IF(N339="zákl. prenesená",J339,0)</f>
        <v>0</v>
      </c>
      <c r="BH339" s="159">
        <f>IF(N339="zníž. prenesená",J339,0)</f>
        <v>0</v>
      </c>
      <c r="BI339" s="159">
        <f>IF(N339="nulová",J339,0)</f>
        <v>0</v>
      </c>
      <c r="BJ339" s="14" t="s">
        <v>90</v>
      </c>
      <c r="BK339" s="160">
        <f>ROUND(I339*H339,3)</f>
        <v>0</v>
      </c>
      <c r="BL339" s="14" t="s">
        <v>248</v>
      </c>
      <c r="BM339" s="158" t="s">
        <v>882</v>
      </c>
    </row>
    <row r="340" spans="1:65" s="2" customFormat="1" ht="14.45" customHeight="1">
      <c r="A340" s="29"/>
      <c r="B340" s="146"/>
      <c r="C340" s="147" t="s">
        <v>883</v>
      </c>
      <c r="D340" s="147" t="s">
        <v>186</v>
      </c>
      <c r="E340" s="148" t="s">
        <v>884</v>
      </c>
      <c r="F340" s="149" t="s">
        <v>885</v>
      </c>
      <c r="G340" s="150" t="s">
        <v>389</v>
      </c>
      <c r="H340" s="151">
        <v>22</v>
      </c>
      <c r="I340" s="152"/>
      <c r="J340" s="151">
        <f>ROUND(I340*H340,3)</f>
        <v>0</v>
      </c>
      <c r="K340" s="153"/>
      <c r="L340" s="30"/>
      <c r="M340" s="154" t="s">
        <v>1</v>
      </c>
      <c r="N340" s="155" t="s">
        <v>44</v>
      </c>
      <c r="O340" s="55"/>
      <c r="P340" s="156">
        <f>O340*H340</f>
        <v>0</v>
      </c>
      <c r="Q340" s="156">
        <v>1.4499999999999999E-3</v>
      </c>
      <c r="R340" s="156">
        <f>Q340*H340</f>
        <v>3.1899999999999998E-2</v>
      </c>
      <c r="S340" s="156">
        <v>0</v>
      </c>
      <c r="T340" s="157">
        <f>S340*H340</f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58" t="s">
        <v>248</v>
      </c>
      <c r="AT340" s="158" t="s">
        <v>186</v>
      </c>
      <c r="AU340" s="158" t="s">
        <v>95</v>
      </c>
      <c r="AY340" s="14" t="s">
        <v>184</v>
      </c>
      <c r="BE340" s="159">
        <f>IF(N340="základná",J340,0)</f>
        <v>0</v>
      </c>
      <c r="BF340" s="159">
        <f>IF(N340="znížená",J340,0)</f>
        <v>0</v>
      </c>
      <c r="BG340" s="159">
        <f>IF(N340="zákl. prenesená",J340,0)</f>
        <v>0</v>
      </c>
      <c r="BH340" s="159">
        <f>IF(N340="zníž. prenesená",J340,0)</f>
        <v>0</v>
      </c>
      <c r="BI340" s="159">
        <f>IF(N340="nulová",J340,0)</f>
        <v>0</v>
      </c>
      <c r="BJ340" s="14" t="s">
        <v>90</v>
      </c>
      <c r="BK340" s="160">
        <f>ROUND(I340*H340,3)</f>
        <v>0</v>
      </c>
      <c r="BL340" s="14" t="s">
        <v>248</v>
      </c>
      <c r="BM340" s="158" t="s">
        <v>886</v>
      </c>
    </row>
    <row r="341" spans="1:65" s="2" customFormat="1" ht="24.2" customHeight="1">
      <c r="A341" s="29"/>
      <c r="B341" s="146"/>
      <c r="C341" s="161" t="s">
        <v>887</v>
      </c>
      <c r="D341" s="161" t="s">
        <v>417</v>
      </c>
      <c r="E341" s="162" t="s">
        <v>888</v>
      </c>
      <c r="F341" s="163" t="s">
        <v>889</v>
      </c>
      <c r="G341" s="164" t="s">
        <v>389</v>
      </c>
      <c r="H341" s="165">
        <v>22</v>
      </c>
      <c r="I341" s="166"/>
      <c r="J341" s="165">
        <f>ROUND(I341*H341,3)</f>
        <v>0</v>
      </c>
      <c r="K341" s="167"/>
      <c r="L341" s="168"/>
      <c r="M341" s="169" t="s">
        <v>1</v>
      </c>
      <c r="N341" s="170" t="s">
        <v>44</v>
      </c>
      <c r="O341" s="55"/>
      <c r="P341" s="156">
        <f>O341*H341</f>
        <v>0</v>
      </c>
      <c r="Q341" s="156">
        <v>1.5E-3</v>
      </c>
      <c r="R341" s="156">
        <f>Q341*H341</f>
        <v>3.3000000000000002E-2</v>
      </c>
      <c r="S341" s="156">
        <v>0</v>
      </c>
      <c r="T341" s="157">
        <f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58" t="s">
        <v>312</v>
      </c>
      <c r="AT341" s="158" t="s">
        <v>417</v>
      </c>
      <c r="AU341" s="158" t="s">
        <v>95</v>
      </c>
      <c r="AY341" s="14" t="s">
        <v>184</v>
      </c>
      <c r="BE341" s="159">
        <f>IF(N341="základná",J341,0)</f>
        <v>0</v>
      </c>
      <c r="BF341" s="159">
        <f>IF(N341="znížená",J341,0)</f>
        <v>0</v>
      </c>
      <c r="BG341" s="159">
        <f>IF(N341="zákl. prenesená",J341,0)</f>
        <v>0</v>
      </c>
      <c r="BH341" s="159">
        <f>IF(N341="zníž. prenesená",J341,0)</f>
        <v>0</v>
      </c>
      <c r="BI341" s="159">
        <f>IF(N341="nulová",J341,0)</f>
        <v>0</v>
      </c>
      <c r="BJ341" s="14" t="s">
        <v>90</v>
      </c>
      <c r="BK341" s="160">
        <f>ROUND(I341*H341,3)</f>
        <v>0</v>
      </c>
      <c r="BL341" s="14" t="s">
        <v>248</v>
      </c>
      <c r="BM341" s="158" t="s">
        <v>890</v>
      </c>
    </row>
    <row r="342" spans="1:65" s="2" customFormat="1" ht="24.2" customHeight="1">
      <c r="A342" s="29"/>
      <c r="B342" s="146"/>
      <c r="C342" s="161" t="s">
        <v>891</v>
      </c>
      <c r="D342" s="161" t="s">
        <v>417</v>
      </c>
      <c r="E342" s="162" t="s">
        <v>892</v>
      </c>
      <c r="F342" s="163" t="s">
        <v>893</v>
      </c>
      <c r="G342" s="164" t="s">
        <v>339</v>
      </c>
      <c r="H342" s="165">
        <v>55</v>
      </c>
      <c r="I342" s="166"/>
      <c r="J342" s="165">
        <f>ROUND(I342*H342,3)</f>
        <v>0</v>
      </c>
      <c r="K342" s="167"/>
      <c r="L342" s="168"/>
      <c r="M342" s="169" t="s">
        <v>1</v>
      </c>
      <c r="N342" s="170" t="s">
        <v>44</v>
      </c>
      <c r="O342" s="55"/>
      <c r="P342" s="156">
        <f>O342*H342</f>
        <v>0</v>
      </c>
      <c r="Q342" s="156">
        <v>4.0000000000000001E-3</v>
      </c>
      <c r="R342" s="156">
        <f>Q342*H342</f>
        <v>0.22</v>
      </c>
      <c r="S342" s="156">
        <v>0</v>
      </c>
      <c r="T342" s="157">
        <f>S342*H342</f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58" t="s">
        <v>312</v>
      </c>
      <c r="AT342" s="158" t="s">
        <v>417</v>
      </c>
      <c r="AU342" s="158" t="s">
        <v>95</v>
      </c>
      <c r="AY342" s="14" t="s">
        <v>184</v>
      </c>
      <c r="BE342" s="159">
        <f>IF(N342="základná",J342,0)</f>
        <v>0</v>
      </c>
      <c r="BF342" s="159">
        <f>IF(N342="znížená",J342,0)</f>
        <v>0</v>
      </c>
      <c r="BG342" s="159">
        <f>IF(N342="zákl. prenesená",J342,0)</f>
        <v>0</v>
      </c>
      <c r="BH342" s="159">
        <f>IF(N342="zníž. prenesená",J342,0)</f>
        <v>0</v>
      </c>
      <c r="BI342" s="159">
        <f>IF(N342="nulová",J342,0)</f>
        <v>0</v>
      </c>
      <c r="BJ342" s="14" t="s">
        <v>90</v>
      </c>
      <c r="BK342" s="160">
        <f>ROUND(I342*H342,3)</f>
        <v>0</v>
      </c>
      <c r="BL342" s="14" t="s">
        <v>248</v>
      </c>
      <c r="BM342" s="158" t="s">
        <v>894</v>
      </c>
    </row>
    <row r="343" spans="1:65" s="2" customFormat="1" ht="24.2" customHeight="1">
      <c r="A343" s="29"/>
      <c r="B343" s="146"/>
      <c r="C343" s="147" t="s">
        <v>895</v>
      </c>
      <c r="D343" s="147" t="s">
        <v>186</v>
      </c>
      <c r="E343" s="148" t="s">
        <v>896</v>
      </c>
      <c r="F343" s="149" t="s">
        <v>897</v>
      </c>
      <c r="G343" s="150" t="s">
        <v>241</v>
      </c>
      <c r="H343" s="151">
        <v>198.02</v>
      </c>
      <c r="I343" s="152"/>
      <c r="J343" s="151">
        <f>ROUND(I343*H343,3)</f>
        <v>0</v>
      </c>
      <c r="K343" s="153"/>
      <c r="L343" s="30"/>
      <c r="M343" s="154" t="s">
        <v>1</v>
      </c>
      <c r="N343" s="155" t="s">
        <v>44</v>
      </c>
      <c r="O343" s="55"/>
      <c r="P343" s="156">
        <f>O343*H343</f>
        <v>0</v>
      </c>
      <c r="Q343" s="156">
        <v>2.2000000000000001E-4</v>
      </c>
      <c r="R343" s="156">
        <f>Q343*H343</f>
        <v>4.3564400000000003E-2</v>
      </c>
      <c r="S343" s="156">
        <v>0</v>
      </c>
      <c r="T343" s="157">
        <f>S343*H343</f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58" t="s">
        <v>248</v>
      </c>
      <c r="AT343" s="158" t="s">
        <v>186</v>
      </c>
      <c r="AU343" s="158" t="s">
        <v>95</v>
      </c>
      <c r="AY343" s="14" t="s">
        <v>184</v>
      </c>
      <c r="BE343" s="159">
        <f>IF(N343="základná",J343,0)</f>
        <v>0</v>
      </c>
      <c r="BF343" s="159">
        <f>IF(N343="znížená",J343,0)</f>
        <v>0</v>
      </c>
      <c r="BG343" s="159">
        <f>IF(N343="zákl. prenesená",J343,0)</f>
        <v>0</v>
      </c>
      <c r="BH343" s="159">
        <f>IF(N343="zníž. prenesená",J343,0)</f>
        <v>0</v>
      </c>
      <c r="BI343" s="159">
        <f>IF(N343="nulová",J343,0)</f>
        <v>0</v>
      </c>
      <c r="BJ343" s="14" t="s">
        <v>90</v>
      </c>
      <c r="BK343" s="160">
        <f>ROUND(I343*H343,3)</f>
        <v>0</v>
      </c>
      <c r="BL343" s="14" t="s">
        <v>248</v>
      </c>
      <c r="BM343" s="158" t="s">
        <v>898</v>
      </c>
    </row>
    <row r="344" spans="1:65" s="2" customFormat="1" ht="14.45" customHeight="1">
      <c r="A344" s="29"/>
      <c r="B344" s="146"/>
      <c r="C344" s="147" t="s">
        <v>899</v>
      </c>
      <c r="D344" s="147" t="s">
        <v>186</v>
      </c>
      <c r="E344" s="148" t="s">
        <v>900</v>
      </c>
      <c r="F344" s="149" t="s">
        <v>901</v>
      </c>
      <c r="G344" s="150" t="s">
        <v>236</v>
      </c>
      <c r="H344" s="151">
        <v>9.4649999999999999</v>
      </c>
      <c r="I344" s="152"/>
      <c r="J344" s="151">
        <f>ROUND(I344*H344,3)</f>
        <v>0</v>
      </c>
      <c r="K344" s="153"/>
      <c r="L344" s="30"/>
      <c r="M344" s="154" t="s">
        <v>1</v>
      </c>
      <c r="N344" s="155" t="s">
        <v>44</v>
      </c>
      <c r="O344" s="55"/>
      <c r="P344" s="156">
        <f>O344*H344</f>
        <v>0</v>
      </c>
      <c r="Q344" s="156">
        <v>0</v>
      </c>
      <c r="R344" s="156">
        <f>Q344*H344</f>
        <v>0</v>
      </c>
      <c r="S344" s="156">
        <v>0</v>
      </c>
      <c r="T344" s="157">
        <f>S344*H344</f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58" t="s">
        <v>248</v>
      </c>
      <c r="AT344" s="158" t="s">
        <v>186</v>
      </c>
      <c r="AU344" s="158" t="s">
        <v>95</v>
      </c>
      <c r="AY344" s="14" t="s">
        <v>184</v>
      </c>
      <c r="BE344" s="159">
        <f>IF(N344="základná",J344,0)</f>
        <v>0</v>
      </c>
      <c r="BF344" s="159">
        <f>IF(N344="znížená",J344,0)</f>
        <v>0</v>
      </c>
      <c r="BG344" s="159">
        <f>IF(N344="zákl. prenesená",J344,0)</f>
        <v>0</v>
      </c>
      <c r="BH344" s="159">
        <f>IF(N344="zníž. prenesená",J344,0)</f>
        <v>0</v>
      </c>
      <c r="BI344" s="159">
        <f>IF(N344="nulová",J344,0)</f>
        <v>0</v>
      </c>
      <c r="BJ344" s="14" t="s">
        <v>90</v>
      </c>
      <c r="BK344" s="160">
        <f>ROUND(I344*H344,3)</f>
        <v>0</v>
      </c>
      <c r="BL344" s="14" t="s">
        <v>248</v>
      </c>
      <c r="BM344" s="158" t="s">
        <v>902</v>
      </c>
    </row>
    <row r="345" spans="1:65" s="12" customFormat="1" ht="20.85" customHeight="1">
      <c r="B345" s="133"/>
      <c r="D345" s="134" t="s">
        <v>77</v>
      </c>
      <c r="E345" s="144" t="s">
        <v>903</v>
      </c>
      <c r="F345" s="144" t="s">
        <v>904</v>
      </c>
      <c r="I345" s="136"/>
      <c r="J345" s="145">
        <f>BK345</f>
        <v>0</v>
      </c>
      <c r="L345" s="133"/>
      <c r="M345" s="138"/>
      <c r="N345" s="139"/>
      <c r="O345" s="139"/>
      <c r="P345" s="140">
        <f>SUM(P346:P347)</f>
        <v>0</v>
      </c>
      <c r="Q345" s="139"/>
      <c r="R345" s="140">
        <f>SUM(R346:R347)</f>
        <v>5.2500000000000008E-4</v>
      </c>
      <c r="S345" s="139"/>
      <c r="T345" s="141">
        <f>SUM(T346:T347)</f>
        <v>0</v>
      </c>
      <c r="AR345" s="134" t="s">
        <v>90</v>
      </c>
      <c r="AT345" s="142" t="s">
        <v>77</v>
      </c>
      <c r="AU345" s="142" t="s">
        <v>90</v>
      </c>
      <c r="AY345" s="134" t="s">
        <v>184</v>
      </c>
      <c r="BK345" s="143">
        <f>SUM(BK346:BK347)</f>
        <v>0</v>
      </c>
    </row>
    <row r="346" spans="1:65" s="2" customFormat="1" ht="24.2" customHeight="1">
      <c r="A346" s="29"/>
      <c r="B346" s="146"/>
      <c r="C346" s="147" t="s">
        <v>905</v>
      </c>
      <c r="D346" s="147" t="s">
        <v>186</v>
      </c>
      <c r="E346" s="148" t="s">
        <v>906</v>
      </c>
      <c r="F346" s="149" t="s">
        <v>907</v>
      </c>
      <c r="G346" s="150" t="s">
        <v>389</v>
      </c>
      <c r="H346" s="151">
        <v>10.5</v>
      </c>
      <c r="I346" s="152"/>
      <c r="J346" s="151">
        <f>ROUND(I346*H346,3)</f>
        <v>0</v>
      </c>
      <c r="K346" s="153"/>
      <c r="L346" s="30"/>
      <c r="M346" s="154" t="s">
        <v>1</v>
      </c>
      <c r="N346" s="155" t="s">
        <v>44</v>
      </c>
      <c r="O346" s="55"/>
      <c r="P346" s="156">
        <f>O346*H346</f>
        <v>0</v>
      </c>
      <c r="Q346" s="156">
        <v>5.0000000000000002E-5</v>
      </c>
      <c r="R346" s="156">
        <f>Q346*H346</f>
        <v>5.2500000000000008E-4</v>
      </c>
      <c r="S346" s="156">
        <v>0</v>
      </c>
      <c r="T346" s="157">
        <f>S346*H346</f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58" t="s">
        <v>248</v>
      </c>
      <c r="AT346" s="158" t="s">
        <v>186</v>
      </c>
      <c r="AU346" s="158" t="s">
        <v>95</v>
      </c>
      <c r="AY346" s="14" t="s">
        <v>184</v>
      </c>
      <c r="BE346" s="159">
        <f>IF(N346="základná",J346,0)</f>
        <v>0</v>
      </c>
      <c r="BF346" s="159">
        <f>IF(N346="znížená",J346,0)</f>
        <v>0</v>
      </c>
      <c r="BG346" s="159">
        <f>IF(N346="zákl. prenesená",J346,0)</f>
        <v>0</v>
      </c>
      <c r="BH346" s="159">
        <f>IF(N346="zníž. prenesená",J346,0)</f>
        <v>0</v>
      </c>
      <c r="BI346" s="159">
        <f>IF(N346="nulová",J346,0)</f>
        <v>0</v>
      </c>
      <c r="BJ346" s="14" t="s">
        <v>90</v>
      </c>
      <c r="BK346" s="160">
        <f>ROUND(I346*H346,3)</f>
        <v>0</v>
      </c>
      <c r="BL346" s="14" t="s">
        <v>248</v>
      </c>
      <c r="BM346" s="158" t="s">
        <v>908</v>
      </c>
    </row>
    <row r="347" spans="1:65" s="2" customFormat="1" ht="14.45" customHeight="1">
      <c r="A347" s="29"/>
      <c r="B347" s="146"/>
      <c r="C347" s="161" t="s">
        <v>909</v>
      </c>
      <c r="D347" s="161" t="s">
        <v>417</v>
      </c>
      <c r="E347" s="162" t="s">
        <v>910</v>
      </c>
      <c r="F347" s="163" t="s">
        <v>911</v>
      </c>
      <c r="G347" s="164" t="s">
        <v>389</v>
      </c>
      <c r="H347" s="165">
        <v>10.5</v>
      </c>
      <c r="I347" s="166"/>
      <c r="J347" s="165">
        <f>ROUND(I347*H347,3)</f>
        <v>0</v>
      </c>
      <c r="K347" s="167"/>
      <c r="L347" s="168"/>
      <c r="M347" s="169" t="s">
        <v>1</v>
      </c>
      <c r="N347" s="170" t="s">
        <v>44</v>
      </c>
      <c r="O347" s="55"/>
      <c r="P347" s="156">
        <f>O347*H347</f>
        <v>0</v>
      </c>
      <c r="Q347" s="156">
        <v>0</v>
      </c>
      <c r="R347" s="156">
        <f>Q347*H347</f>
        <v>0</v>
      </c>
      <c r="S347" s="156">
        <v>0</v>
      </c>
      <c r="T347" s="157">
        <f>S347*H347</f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58" t="s">
        <v>312</v>
      </c>
      <c r="AT347" s="158" t="s">
        <v>417</v>
      </c>
      <c r="AU347" s="158" t="s">
        <v>95</v>
      </c>
      <c r="AY347" s="14" t="s">
        <v>184</v>
      </c>
      <c r="BE347" s="159">
        <f>IF(N347="základná",J347,0)</f>
        <v>0</v>
      </c>
      <c r="BF347" s="159">
        <f>IF(N347="znížená",J347,0)</f>
        <v>0</v>
      </c>
      <c r="BG347" s="159">
        <f>IF(N347="zákl. prenesená",J347,0)</f>
        <v>0</v>
      </c>
      <c r="BH347" s="159">
        <f>IF(N347="zníž. prenesená",J347,0)</f>
        <v>0</v>
      </c>
      <c r="BI347" s="159">
        <f>IF(N347="nulová",J347,0)</f>
        <v>0</v>
      </c>
      <c r="BJ347" s="14" t="s">
        <v>90</v>
      </c>
      <c r="BK347" s="160">
        <f>ROUND(I347*H347,3)</f>
        <v>0</v>
      </c>
      <c r="BL347" s="14" t="s">
        <v>248</v>
      </c>
      <c r="BM347" s="158" t="s">
        <v>912</v>
      </c>
    </row>
    <row r="348" spans="1:65" s="12" customFormat="1" ht="22.9" customHeight="1">
      <c r="B348" s="133"/>
      <c r="D348" s="134" t="s">
        <v>77</v>
      </c>
      <c r="E348" s="144" t="s">
        <v>497</v>
      </c>
      <c r="F348" s="144" t="s">
        <v>913</v>
      </c>
      <c r="I348" s="136"/>
      <c r="J348" s="145">
        <f>BK348</f>
        <v>0</v>
      </c>
      <c r="L348" s="133"/>
      <c r="M348" s="138"/>
      <c r="N348" s="139"/>
      <c r="O348" s="139"/>
      <c r="P348" s="140">
        <f>P349+P357</f>
        <v>0</v>
      </c>
      <c r="Q348" s="139"/>
      <c r="R348" s="140">
        <f>R349+R357</f>
        <v>1.9184521000000001</v>
      </c>
      <c r="S348" s="139"/>
      <c r="T348" s="141">
        <f>T349+T357</f>
        <v>0.90464999999999995</v>
      </c>
      <c r="AR348" s="134" t="s">
        <v>90</v>
      </c>
      <c r="AT348" s="142" t="s">
        <v>77</v>
      </c>
      <c r="AU348" s="142" t="s">
        <v>85</v>
      </c>
      <c r="AY348" s="134" t="s">
        <v>184</v>
      </c>
      <c r="BK348" s="143">
        <f>BK349+BK357</f>
        <v>0</v>
      </c>
    </row>
    <row r="349" spans="1:65" s="12" customFormat="1" ht="20.85" customHeight="1">
      <c r="B349" s="133"/>
      <c r="D349" s="134" t="s">
        <v>77</v>
      </c>
      <c r="E349" s="144" t="s">
        <v>914</v>
      </c>
      <c r="F349" s="144" t="s">
        <v>915</v>
      </c>
      <c r="I349" s="136"/>
      <c r="J349" s="145">
        <f>BK349</f>
        <v>0</v>
      </c>
      <c r="L349" s="133"/>
      <c r="M349" s="138"/>
      <c r="N349" s="139"/>
      <c r="O349" s="139"/>
      <c r="P349" s="140">
        <f>SUM(P350:P356)</f>
        <v>0</v>
      </c>
      <c r="Q349" s="139"/>
      <c r="R349" s="140">
        <f>SUM(R350:R356)</f>
        <v>1.8901721</v>
      </c>
      <c r="S349" s="139"/>
      <c r="T349" s="141">
        <f>SUM(T350:T356)</f>
        <v>0</v>
      </c>
      <c r="AR349" s="134" t="s">
        <v>90</v>
      </c>
      <c r="AT349" s="142" t="s">
        <v>77</v>
      </c>
      <c r="AU349" s="142" t="s">
        <v>90</v>
      </c>
      <c r="AY349" s="134" t="s">
        <v>184</v>
      </c>
      <c r="BK349" s="143">
        <f>SUM(BK350:BK356)</f>
        <v>0</v>
      </c>
    </row>
    <row r="350" spans="1:65" s="2" customFormat="1" ht="24.2" customHeight="1">
      <c r="A350" s="29"/>
      <c r="B350" s="146"/>
      <c r="C350" s="147" t="s">
        <v>916</v>
      </c>
      <c r="D350" s="147" t="s">
        <v>186</v>
      </c>
      <c r="E350" s="148" t="s">
        <v>917</v>
      </c>
      <c r="F350" s="149" t="s">
        <v>918</v>
      </c>
      <c r="G350" s="150" t="s">
        <v>389</v>
      </c>
      <c r="H350" s="151">
        <v>63.9</v>
      </c>
      <c r="I350" s="152"/>
      <c r="J350" s="151">
        <f>ROUND(I350*H350,3)</f>
        <v>0</v>
      </c>
      <c r="K350" s="153"/>
      <c r="L350" s="30"/>
      <c r="M350" s="154" t="s">
        <v>1</v>
      </c>
      <c r="N350" s="155" t="s">
        <v>44</v>
      </c>
      <c r="O350" s="55"/>
      <c r="P350" s="156">
        <f>O350*H350</f>
        <v>0</v>
      </c>
      <c r="Q350" s="156">
        <v>2.6700000000000001E-3</v>
      </c>
      <c r="R350" s="156">
        <f>Q350*H350</f>
        <v>0.17061299999999999</v>
      </c>
      <c r="S350" s="156">
        <v>0</v>
      </c>
      <c r="T350" s="157">
        <f>S350*H350</f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58" t="s">
        <v>248</v>
      </c>
      <c r="AT350" s="158" t="s">
        <v>186</v>
      </c>
      <c r="AU350" s="158" t="s">
        <v>95</v>
      </c>
      <c r="AY350" s="14" t="s">
        <v>184</v>
      </c>
      <c r="BE350" s="159">
        <f>IF(N350="základná",J350,0)</f>
        <v>0</v>
      </c>
      <c r="BF350" s="159">
        <f>IF(N350="znížená",J350,0)</f>
        <v>0</v>
      </c>
      <c r="BG350" s="159">
        <f>IF(N350="zákl. prenesená",J350,0)</f>
        <v>0</v>
      </c>
      <c r="BH350" s="159">
        <f>IF(N350="zníž. prenesená",J350,0)</f>
        <v>0</v>
      </c>
      <c r="BI350" s="159">
        <f>IF(N350="nulová",J350,0)</f>
        <v>0</v>
      </c>
      <c r="BJ350" s="14" t="s">
        <v>90</v>
      </c>
      <c r="BK350" s="160">
        <f>ROUND(I350*H350,3)</f>
        <v>0</v>
      </c>
      <c r="BL350" s="14" t="s">
        <v>248</v>
      </c>
      <c r="BM350" s="158" t="s">
        <v>919</v>
      </c>
    </row>
    <row r="351" spans="1:65" s="2" customFormat="1" ht="14.45" customHeight="1">
      <c r="A351" s="29"/>
      <c r="B351" s="146"/>
      <c r="C351" s="161" t="s">
        <v>920</v>
      </c>
      <c r="D351" s="161" t="s">
        <v>417</v>
      </c>
      <c r="E351" s="162" t="s">
        <v>921</v>
      </c>
      <c r="F351" s="163" t="s">
        <v>922</v>
      </c>
      <c r="G351" s="164" t="s">
        <v>339</v>
      </c>
      <c r="H351" s="165">
        <v>213</v>
      </c>
      <c r="I351" s="166"/>
      <c r="J351" s="165">
        <f>ROUND(I351*H351,3)</f>
        <v>0</v>
      </c>
      <c r="K351" s="167"/>
      <c r="L351" s="168"/>
      <c r="M351" s="169" t="s">
        <v>1</v>
      </c>
      <c r="N351" s="170" t="s">
        <v>44</v>
      </c>
      <c r="O351" s="55"/>
      <c r="P351" s="156">
        <f>O351*H351</f>
        <v>0</v>
      </c>
      <c r="Q351" s="156">
        <v>4.2000000000000002E-4</v>
      </c>
      <c r="R351" s="156">
        <f>Q351*H351</f>
        <v>8.9459999999999998E-2</v>
      </c>
      <c r="S351" s="156">
        <v>0</v>
      </c>
      <c r="T351" s="157">
        <f>S351*H351</f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58" t="s">
        <v>312</v>
      </c>
      <c r="AT351" s="158" t="s">
        <v>417</v>
      </c>
      <c r="AU351" s="158" t="s">
        <v>95</v>
      </c>
      <c r="AY351" s="14" t="s">
        <v>184</v>
      </c>
      <c r="BE351" s="159">
        <f>IF(N351="základná",J351,0)</f>
        <v>0</v>
      </c>
      <c r="BF351" s="159">
        <f>IF(N351="znížená",J351,0)</f>
        <v>0</v>
      </c>
      <c r="BG351" s="159">
        <f>IF(N351="zákl. prenesená",J351,0)</f>
        <v>0</v>
      </c>
      <c r="BH351" s="159">
        <f>IF(N351="zníž. prenesená",J351,0)</f>
        <v>0</v>
      </c>
      <c r="BI351" s="159">
        <f>IF(N351="nulová",J351,0)</f>
        <v>0</v>
      </c>
      <c r="BJ351" s="14" t="s">
        <v>90</v>
      </c>
      <c r="BK351" s="160">
        <f>ROUND(I351*H351,3)</f>
        <v>0</v>
      </c>
      <c r="BL351" s="14" t="s">
        <v>248</v>
      </c>
      <c r="BM351" s="158" t="s">
        <v>923</v>
      </c>
    </row>
    <row r="352" spans="1:65" s="2" customFormat="1" ht="24.2" customHeight="1">
      <c r="A352" s="29"/>
      <c r="B352" s="146"/>
      <c r="C352" s="147" t="s">
        <v>924</v>
      </c>
      <c r="D352" s="147" t="s">
        <v>186</v>
      </c>
      <c r="E352" s="148" t="s">
        <v>925</v>
      </c>
      <c r="F352" s="149" t="s">
        <v>926</v>
      </c>
      <c r="G352" s="150" t="s">
        <v>241</v>
      </c>
      <c r="H352" s="151">
        <v>18</v>
      </c>
      <c r="I352" s="152"/>
      <c r="J352" s="151">
        <f>ROUND(I352*H352,3)</f>
        <v>0</v>
      </c>
      <c r="K352" s="153"/>
      <c r="L352" s="30"/>
      <c r="M352" s="154" t="s">
        <v>1</v>
      </c>
      <c r="N352" s="155" t="s">
        <v>44</v>
      </c>
      <c r="O352" s="55"/>
      <c r="P352" s="156">
        <f>O352*H352</f>
        <v>0</v>
      </c>
      <c r="Q352" s="156">
        <v>3.8500000000000001E-3</v>
      </c>
      <c r="R352" s="156">
        <f>Q352*H352</f>
        <v>6.93E-2</v>
      </c>
      <c r="S352" s="156">
        <v>0</v>
      </c>
      <c r="T352" s="157">
        <f>S352*H352</f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58" t="s">
        <v>248</v>
      </c>
      <c r="AT352" s="158" t="s">
        <v>186</v>
      </c>
      <c r="AU352" s="158" t="s">
        <v>95</v>
      </c>
      <c r="AY352" s="14" t="s">
        <v>184</v>
      </c>
      <c r="BE352" s="159">
        <f>IF(N352="základná",J352,0)</f>
        <v>0</v>
      </c>
      <c r="BF352" s="159">
        <f>IF(N352="znížená",J352,0)</f>
        <v>0</v>
      </c>
      <c r="BG352" s="159">
        <f>IF(N352="zákl. prenesená",J352,0)</f>
        <v>0</v>
      </c>
      <c r="BH352" s="159">
        <f>IF(N352="zníž. prenesená",J352,0)</f>
        <v>0</v>
      </c>
      <c r="BI352" s="159">
        <f>IF(N352="nulová",J352,0)</f>
        <v>0</v>
      </c>
      <c r="BJ352" s="14" t="s">
        <v>90</v>
      </c>
      <c r="BK352" s="160">
        <f>ROUND(I352*H352,3)</f>
        <v>0</v>
      </c>
      <c r="BL352" s="14" t="s">
        <v>248</v>
      </c>
      <c r="BM352" s="158" t="s">
        <v>927</v>
      </c>
    </row>
    <row r="353" spans="1:65" s="2" customFormat="1" ht="24.2" customHeight="1">
      <c r="A353" s="29"/>
      <c r="B353" s="146"/>
      <c r="C353" s="161" t="s">
        <v>928</v>
      </c>
      <c r="D353" s="161" t="s">
        <v>417</v>
      </c>
      <c r="E353" s="162" t="s">
        <v>929</v>
      </c>
      <c r="F353" s="163" t="s">
        <v>930</v>
      </c>
      <c r="G353" s="164" t="s">
        <v>241</v>
      </c>
      <c r="H353" s="165">
        <v>18.36</v>
      </c>
      <c r="I353" s="166"/>
      <c r="J353" s="165">
        <f>ROUND(I353*H353,3)</f>
        <v>0</v>
      </c>
      <c r="K353" s="167"/>
      <c r="L353" s="168"/>
      <c r="M353" s="169" t="s">
        <v>1</v>
      </c>
      <c r="N353" s="170" t="s">
        <v>44</v>
      </c>
      <c r="O353" s="55"/>
      <c r="P353" s="156">
        <f>O353*H353</f>
        <v>0</v>
      </c>
      <c r="Q353" s="156">
        <v>0.02</v>
      </c>
      <c r="R353" s="156">
        <f>Q353*H353</f>
        <v>0.36719999999999997</v>
      </c>
      <c r="S353" s="156">
        <v>0</v>
      </c>
      <c r="T353" s="157">
        <f>S353*H353</f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58" t="s">
        <v>312</v>
      </c>
      <c r="AT353" s="158" t="s">
        <v>417</v>
      </c>
      <c r="AU353" s="158" t="s">
        <v>95</v>
      </c>
      <c r="AY353" s="14" t="s">
        <v>184</v>
      </c>
      <c r="BE353" s="159">
        <f>IF(N353="základná",J353,0)</f>
        <v>0</v>
      </c>
      <c r="BF353" s="159">
        <f>IF(N353="znížená",J353,0)</f>
        <v>0</v>
      </c>
      <c r="BG353" s="159">
        <f>IF(N353="zákl. prenesená",J353,0)</f>
        <v>0</v>
      </c>
      <c r="BH353" s="159">
        <f>IF(N353="zníž. prenesená",J353,0)</f>
        <v>0</v>
      </c>
      <c r="BI353" s="159">
        <f>IF(N353="nulová",J353,0)</f>
        <v>0</v>
      </c>
      <c r="BJ353" s="14" t="s">
        <v>90</v>
      </c>
      <c r="BK353" s="160">
        <f>ROUND(I353*H353,3)</f>
        <v>0</v>
      </c>
      <c r="BL353" s="14" t="s">
        <v>248</v>
      </c>
      <c r="BM353" s="158" t="s">
        <v>931</v>
      </c>
    </row>
    <row r="354" spans="1:65" s="2" customFormat="1" ht="24.2" customHeight="1">
      <c r="A354" s="29"/>
      <c r="B354" s="146"/>
      <c r="C354" s="147" t="s">
        <v>932</v>
      </c>
      <c r="D354" s="147" t="s">
        <v>186</v>
      </c>
      <c r="E354" s="148" t="s">
        <v>933</v>
      </c>
      <c r="F354" s="149" t="s">
        <v>934</v>
      </c>
      <c r="G354" s="150" t="s">
        <v>241</v>
      </c>
      <c r="H354" s="151">
        <v>47.51</v>
      </c>
      <c r="I354" s="152"/>
      <c r="J354" s="151">
        <f>ROUND(I354*H354,3)</f>
        <v>0</v>
      </c>
      <c r="K354" s="153"/>
      <c r="L354" s="30"/>
      <c r="M354" s="154" t="s">
        <v>1</v>
      </c>
      <c r="N354" s="155" t="s">
        <v>44</v>
      </c>
      <c r="O354" s="55"/>
      <c r="P354" s="156">
        <f>O354*H354</f>
        <v>0</v>
      </c>
      <c r="Q354" s="156">
        <v>4.0499999999999998E-3</v>
      </c>
      <c r="R354" s="156">
        <f>Q354*H354</f>
        <v>0.19241549999999999</v>
      </c>
      <c r="S354" s="156">
        <v>0</v>
      </c>
      <c r="T354" s="157">
        <f>S354*H354</f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58" t="s">
        <v>248</v>
      </c>
      <c r="AT354" s="158" t="s">
        <v>186</v>
      </c>
      <c r="AU354" s="158" t="s">
        <v>95</v>
      </c>
      <c r="AY354" s="14" t="s">
        <v>184</v>
      </c>
      <c r="BE354" s="159">
        <f>IF(N354="základná",J354,0)</f>
        <v>0</v>
      </c>
      <c r="BF354" s="159">
        <f>IF(N354="znížená",J354,0)</f>
        <v>0</v>
      </c>
      <c r="BG354" s="159">
        <f>IF(N354="zákl. prenesená",J354,0)</f>
        <v>0</v>
      </c>
      <c r="BH354" s="159">
        <f>IF(N354="zníž. prenesená",J354,0)</f>
        <v>0</v>
      </c>
      <c r="BI354" s="159">
        <f>IF(N354="nulová",J354,0)</f>
        <v>0</v>
      </c>
      <c r="BJ354" s="14" t="s">
        <v>90</v>
      </c>
      <c r="BK354" s="160">
        <f>ROUND(I354*H354,3)</f>
        <v>0</v>
      </c>
      <c r="BL354" s="14" t="s">
        <v>248</v>
      </c>
      <c r="BM354" s="158" t="s">
        <v>935</v>
      </c>
    </row>
    <row r="355" spans="1:65" s="2" customFormat="1" ht="24.2" customHeight="1">
      <c r="A355" s="29"/>
      <c r="B355" s="146"/>
      <c r="C355" s="161" t="s">
        <v>936</v>
      </c>
      <c r="D355" s="161" t="s">
        <v>417</v>
      </c>
      <c r="E355" s="162" t="s">
        <v>937</v>
      </c>
      <c r="F355" s="163" t="s">
        <v>938</v>
      </c>
      <c r="G355" s="164" t="s">
        <v>241</v>
      </c>
      <c r="H355" s="165">
        <v>48.46</v>
      </c>
      <c r="I355" s="166"/>
      <c r="J355" s="165">
        <f>ROUND(I355*H355,3)</f>
        <v>0</v>
      </c>
      <c r="K355" s="167"/>
      <c r="L355" s="168"/>
      <c r="M355" s="169" t="s">
        <v>1</v>
      </c>
      <c r="N355" s="170" t="s">
        <v>44</v>
      </c>
      <c r="O355" s="55"/>
      <c r="P355" s="156">
        <f>O355*H355</f>
        <v>0</v>
      </c>
      <c r="Q355" s="156">
        <v>2.0660000000000001E-2</v>
      </c>
      <c r="R355" s="156">
        <f>Q355*H355</f>
        <v>1.0011836000000001</v>
      </c>
      <c r="S355" s="156">
        <v>0</v>
      </c>
      <c r="T355" s="157">
        <f>S355*H355</f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58" t="s">
        <v>312</v>
      </c>
      <c r="AT355" s="158" t="s">
        <v>417</v>
      </c>
      <c r="AU355" s="158" t="s">
        <v>95</v>
      </c>
      <c r="AY355" s="14" t="s">
        <v>184</v>
      </c>
      <c r="BE355" s="159">
        <f>IF(N355="základná",J355,0)</f>
        <v>0</v>
      </c>
      <c r="BF355" s="159">
        <f>IF(N355="znížená",J355,0)</f>
        <v>0</v>
      </c>
      <c r="BG355" s="159">
        <f>IF(N355="zákl. prenesená",J355,0)</f>
        <v>0</v>
      </c>
      <c r="BH355" s="159">
        <f>IF(N355="zníž. prenesená",J355,0)</f>
        <v>0</v>
      </c>
      <c r="BI355" s="159">
        <f>IF(N355="nulová",J355,0)</f>
        <v>0</v>
      </c>
      <c r="BJ355" s="14" t="s">
        <v>90</v>
      </c>
      <c r="BK355" s="160">
        <f>ROUND(I355*H355,3)</f>
        <v>0</v>
      </c>
      <c r="BL355" s="14" t="s">
        <v>248</v>
      </c>
      <c r="BM355" s="158" t="s">
        <v>939</v>
      </c>
    </row>
    <row r="356" spans="1:65" s="2" customFormat="1" ht="24.2" customHeight="1">
      <c r="A356" s="29"/>
      <c r="B356" s="146"/>
      <c r="C356" s="147" t="s">
        <v>940</v>
      </c>
      <c r="D356" s="147" t="s">
        <v>186</v>
      </c>
      <c r="E356" s="148" t="s">
        <v>941</v>
      </c>
      <c r="F356" s="149" t="s">
        <v>942</v>
      </c>
      <c r="G356" s="150" t="s">
        <v>236</v>
      </c>
      <c r="H356" s="151">
        <v>1.89</v>
      </c>
      <c r="I356" s="152"/>
      <c r="J356" s="151">
        <f>ROUND(I356*H356,3)</f>
        <v>0</v>
      </c>
      <c r="K356" s="153"/>
      <c r="L356" s="30"/>
      <c r="M356" s="154" t="s">
        <v>1</v>
      </c>
      <c r="N356" s="155" t="s">
        <v>44</v>
      </c>
      <c r="O356" s="55"/>
      <c r="P356" s="156">
        <f>O356*H356</f>
        <v>0</v>
      </c>
      <c r="Q356" s="156">
        <v>0</v>
      </c>
      <c r="R356" s="156">
        <f>Q356*H356</f>
        <v>0</v>
      </c>
      <c r="S356" s="156">
        <v>0</v>
      </c>
      <c r="T356" s="157">
        <f>S356*H356</f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58" t="s">
        <v>248</v>
      </c>
      <c r="AT356" s="158" t="s">
        <v>186</v>
      </c>
      <c r="AU356" s="158" t="s">
        <v>95</v>
      </c>
      <c r="AY356" s="14" t="s">
        <v>184</v>
      </c>
      <c r="BE356" s="159">
        <f>IF(N356="základná",J356,0)</f>
        <v>0</v>
      </c>
      <c r="BF356" s="159">
        <f>IF(N356="znížená",J356,0)</f>
        <v>0</v>
      </c>
      <c r="BG356" s="159">
        <f>IF(N356="zákl. prenesená",J356,0)</f>
        <v>0</v>
      </c>
      <c r="BH356" s="159">
        <f>IF(N356="zníž. prenesená",J356,0)</f>
        <v>0</v>
      </c>
      <c r="BI356" s="159">
        <f>IF(N356="nulová",J356,0)</f>
        <v>0</v>
      </c>
      <c r="BJ356" s="14" t="s">
        <v>90</v>
      </c>
      <c r="BK356" s="160">
        <f>ROUND(I356*H356,3)</f>
        <v>0</v>
      </c>
      <c r="BL356" s="14" t="s">
        <v>248</v>
      </c>
      <c r="BM356" s="158" t="s">
        <v>943</v>
      </c>
    </row>
    <row r="357" spans="1:65" s="12" customFormat="1" ht="20.85" customHeight="1">
      <c r="B357" s="133"/>
      <c r="D357" s="134" t="s">
        <v>77</v>
      </c>
      <c r="E357" s="144" t="s">
        <v>944</v>
      </c>
      <c r="F357" s="144" t="s">
        <v>945</v>
      </c>
      <c r="I357" s="136"/>
      <c r="J357" s="145">
        <f>BK357</f>
        <v>0</v>
      </c>
      <c r="L357" s="133"/>
      <c r="M357" s="138"/>
      <c r="N357" s="139"/>
      <c r="O357" s="139"/>
      <c r="P357" s="140">
        <f>SUM(P358:P361)</f>
        <v>0</v>
      </c>
      <c r="Q357" s="139"/>
      <c r="R357" s="140">
        <f>SUM(R358:R361)</f>
        <v>2.8280000000000003E-2</v>
      </c>
      <c r="S357" s="139"/>
      <c r="T357" s="141">
        <f>SUM(T358:T361)</f>
        <v>0.90464999999999995</v>
      </c>
      <c r="AR357" s="134" t="s">
        <v>90</v>
      </c>
      <c r="AT357" s="142" t="s">
        <v>77</v>
      </c>
      <c r="AU357" s="142" t="s">
        <v>90</v>
      </c>
      <c r="AY357" s="134" t="s">
        <v>184</v>
      </c>
      <c r="BK357" s="143">
        <f>SUM(BK358:BK361)</f>
        <v>0</v>
      </c>
    </row>
    <row r="358" spans="1:65" s="2" customFormat="1" ht="24.2" customHeight="1">
      <c r="A358" s="29"/>
      <c r="B358" s="146"/>
      <c r="C358" s="147" t="s">
        <v>946</v>
      </c>
      <c r="D358" s="147" t="s">
        <v>186</v>
      </c>
      <c r="E358" s="148" t="s">
        <v>947</v>
      </c>
      <c r="F358" s="149" t="s">
        <v>948</v>
      </c>
      <c r="G358" s="150" t="s">
        <v>389</v>
      </c>
      <c r="H358" s="151">
        <v>56</v>
      </c>
      <c r="I358" s="152"/>
      <c r="J358" s="151">
        <f>ROUND(I358*H358,3)</f>
        <v>0</v>
      </c>
      <c r="K358" s="153"/>
      <c r="L358" s="30"/>
      <c r="M358" s="154" t="s">
        <v>1</v>
      </c>
      <c r="N358" s="155" t="s">
        <v>44</v>
      </c>
      <c r="O358" s="55"/>
      <c r="P358" s="156">
        <f>O358*H358</f>
        <v>0</v>
      </c>
      <c r="Q358" s="156">
        <v>0</v>
      </c>
      <c r="R358" s="156">
        <f>Q358*H358</f>
        <v>0</v>
      </c>
      <c r="S358" s="156">
        <v>0</v>
      </c>
      <c r="T358" s="157">
        <f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58" t="s">
        <v>248</v>
      </c>
      <c r="AT358" s="158" t="s">
        <v>186</v>
      </c>
      <c r="AU358" s="158" t="s">
        <v>95</v>
      </c>
      <c r="AY358" s="14" t="s">
        <v>184</v>
      </c>
      <c r="BE358" s="159">
        <f>IF(N358="základná",J358,0)</f>
        <v>0</v>
      </c>
      <c r="BF358" s="159">
        <f>IF(N358="znížená",J358,0)</f>
        <v>0</v>
      </c>
      <c r="BG358" s="159">
        <f>IF(N358="zákl. prenesená",J358,0)</f>
        <v>0</v>
      </c>
      <c r="BH358" s="159">
        <f>IF(N358="zníž. prenesená",J358,0)</f>
        <v>0</v>
      </c>
      <c r="BI358" s="159">
        <f>IF(N358="nulová",J358,0)</f>
        <v>0</v>
      </c>
      <c r="BJ358" s="14" t="s">
        <v>90</v>
      </c>
      <c r="BK358" s="160">
        <f>ROUND(I358*H358,3)</f>
        <v>0</v>
      </c>
      <c r="BL358" s="14" t="s">
        <v>248</v>
      </c>
      <c r="BM358" s="158" t="s">
        <v>949</v>
      </c>
    </row>
    <row r="359" spans="1:65" s="2" customFormat="1" ht="14.45" customHeight="1">
      <c r="A359" s="29"/>
      <c r="B359" s="146"/>
      <c r="C359" s="161" t="s">
        <v>950</v>
      </c>
      <c r="D359" s="161" t="s">
        <v>417</v>
      </c>
      <c r="E359" s="162" t="s">
        <v>951</v>
      </c>
      <c r="F359" s="163" t="s">
        <v>952</v>
      </c>
      <c r="G359" s="164" t="s">
        <v>389</v>
      </c>
      <c r="H359" s="165">
        <v>56.56</v>
      </c>
      <c r="I359" s="166"/>
      <c r="J359" s="165">
        <f>ROUND(I359*H359,3)</f>
        <v>0</v>
      </c>
      <c r="K359" s="167"/>
      <c r="L359" s="168"/>
      <c r="M359" s="169" t="s">
        <v>1</v>
      </c>
      <c r="N359" s="170" t="s">
        <v>44</v>
      </c>
      <c r="O359" s="55"/>
      <c r="P359" s="156">
        <f>O359*H359</f>
        <v>0</v>
      </c>
      <c r="Q359" s="156">
        <v>5.0000000000000001E-4</v>
      </c>
      <c r="R359" s="156">
        <f>Q359*H359</f>
        <v>2.8280000000000003E-2</v>
      </c>
      <c r="S359" s="156">
        <v>0</v>
      </c>
      <c r="T359" s="157">
        <f>S359*H359</f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58" t="s">
        <v>312</v>
      </c>
      <c r="AT359" s="158" t="s">
        <v>417</v>
      </c>
      <c r="AU359" s="158" t="s">
        <v>95</v>
      </c>
      <c r="AY359" s="14" t="s">
        <v>184</v>
      </c>
      <c r="BE359" s="159">
        <f>IF(N359="základná",J359,0)</f>
        <v>0</v>
      </c>
      <c r="BF359" s="159">
        <f>IF(N359="znížená",J359,0)</f>
        <v>0</v>
      </c>
      <c r="BG359" s="159">
        <f>IF(N359="zákl. prenesená",J359,0)</f>
        <v>0</v>
      </c>
      <c r="BH359" s="159">
        <f>IF(N359="zníž. prenesená",J359,0)</f>
        <v>0</v>
      </c>
      <c r="BI359" s="159">
        <f>IF(N359="nulová",J359,0)</f>
        <v>0</v>
      </c>
      <c r="BJ359" s="14" t="s">
        <v>90</v>
      </c>
      <c r="BK359" s="160">
        <f>ROUND(I359*H359,3)</f>
        <v>0</v>
      </c>
      <c r="BL359" s="14" t="s">
        <v>248</v>
      </c>
      <c r="BM359" s="158" t="s">
        <v>953</v>
      </c>
    </row>
    <row r="360" spans="1:65" s="2" customFormat="1" ht="24.2" customHeight="1">
      <c r="A360" s="29"/>
      <c r="B360" s="146"/>
      <c r="C360" s="147" t="s">
        <v>954</v>
      </c>
      <c r="D360" s="147" t="s">
        <v>186</v>
      </c>
      <c r="E360" s="148" t="s">
        <v>955</v>
      </c>
      <c r="F360" s="149" t="s">
        <v>956</v>
      </c>
      <c r="G360" s="150" t="s">
        <v>241</v>
      </c>
      <c r="H360" s="151">
        <v>60.31</v>
      </c>
      <c r="I360" s="152"/>
      <c r="J360" s="151">
        <f>ROUND(I360*H360,3)</f>
        <v>0</v>
      </c>
      <c r="K360" s="153"/>
      <c r="L360" s="30"/>
      <c r="M360" s="154" t="s">
        <v>1</v>
      </c>
      <c r="N360" s="155" t="s">
        <v>44</v>
      </c>
      <c r="O360" s="55"/>
      <c r="P360" s="156">
        <f>O360*H360</f>
        <v>0</v>
      </c>
      <c r="Q360" s="156">
        <v>0</v>
      </c>
      <c r="R360" s="156">
        <f>Q360*H360</f>
        <v>0</v>
      </c>
      <c r="S360" s="156">
        <v>1.4999999999999999E-2</v>
      </c>
      <c r="T360" s="157">
        <f>S360*H360</f>
        <v>0.90464999999999995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58" t="s">
        <v>248</v>
      </c>
      <c r="AT360" s="158" t="s">
        <v>186</v>
      </c>
      <c r="AU360" s="158" t="s">
        <v>95</v>
      </c>
      <c r="AY360" s="14" t="s">
        <v>184</v>
      </c>
      <c r="BE360" s="159">
        <f>IF(N360="základná",J360,0)</f>
        <v>0</v>
      </c>
      <c r="BF360" s="159">
        <f>IF(N360="znížená",J360,0)</f>
        <v>0</v>
      </c>
      <c r="BG360" s="159">
        <f>IF(N360="zákl. prenesená",J360,0)</f>
        <v>0</v>
      </c>
      <c r="BH360" s="159">
        <f>IF(N360="zníž. prenesená",J360,0)</f>
        <v>0</v>
      </c>
      <c r="BI360" s="159">
        <f>IF(N360="nulová",J360,0)</f>
        <v>0</v>
      </c>
      <c r="BJ360" s="14" t="s">
        <v>90</v>
      </c>
      <c r="BK360" s="160">
        <f>ROUND(I360*H360,3)</f>
        <v>0</v>
      </c>
      <c r="BL360" s="14" t="s">
        <v>248</v>
      </c>
      <c r="BM360" s="158" t="s">
        <v>957</v>
      </c>
    </row>
    <row r="361" spans="1:65" s="2" customFormat="1" ht="24.2" customHeight="1">
      <c r="A361" s="29"/>
      <c r="B361" s="146"/>
      <c r="C361" s="147" t="s">
        <v>958</v>
      </c>
      <c r="D361" s="147" t="s">
        <v>186</v>
      </c>
      <c r="E361" s="148" t="s">
        <v>959</v>
      </c>
      <c r="F361" s="149" t="s">
        <v>960</v>
      </c>
      <c r="G361" s="150" t="s">
        <v>236</v>
      </c>
      <c r="H361" s="151">
        <v>2.8000000000000001E-2</v>
      </c>
      <c r="I361" s="152"/>
      <c r="J361" s="151">
        <f>ROUND(I361*H361,3)</f>
        <v>0</v>
      </c>
      <c r="K361" s="153"/>
      <c r="L361" s="30"/>
      <c r="M361" s="154" t="s">
        <v>1</v>
      </c>
      <c r="N361" s="155" t="s">
        <v>44</v>
      </c>
      <c r="O361" s="55"/>
      <c r="P361" s="156">
        <f>O361*H361</f>
        <v>0</v>
      </c>
      <c r="Q361" s="156">
        <v>0</v>
      </c>
      <c r="R361" s="156">
        <f>Q361*H361</f>
        <v>0</v>
      </c>
      <c r="S361" s="156">
        <v>0</v>
      </c>
      <c r="T361" s="157">
        <f>S361*H361</f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58" t="s">
        <v>248</v>
      </c>
      <c r="AT361" s="158" t="s">
        <v>186</v>
      </c>
      <c r="AU361" s="158" t="s">
        <v>95</v>
      </c>
      <c r="AY361" s="14" t="s">
        <v>184</v>
      </c>
      <c r="BE361" s="159">
        <f>IF(N361="základná",J361,0)</f>
        <v>0</v>
      </c>
      <c r="BF361" s="159">
        <f>IF(N361="znížená",J361,0)</f>
        <v>0</v>
      </c>
      <c r="BG361" s="159">
        <f>IF(N361="zákl. prenesená",J361,0)</f>
        <v>0</v>
      </c>
      <c r="BH361" s="159">
        <f>IF(N361="zníž. prenesená",J361,0)</f>
        <v>0</v>
      </c>
      <c r="BI361" s="159">
        <f>IF(N361="nulová",J361,0)</f>
        <v>0</v>
      </c>
      <c r="BJ361" s="14" t="s">
        <v>90</v>
      </c>
      <c r="BK361" s="160">
        <f>ROUND(I361*H361,3)</f>
        <v>0</v>
      </c>
      <c r="BL361" s="14" t="s">
        <v>248</v>
      </c>
      <c r="BM361" s="158" t="s">
        <v>961</v>
      </c>
    </row>
    <row r="362" spans="1:65" s="12" customFormat="1" ht="22.9" customHeight="1">
      <c r="B362" s="133"/>
      <c r="D362" s="134" t="s">
        <v>77</v>
      </c>
      <c r="E362" s="144" t="s">
        <v>501</v>
      </c>
      <c r="F362" s="144" t="s">
        <v>962</v>
      </c>
      <c r="I362" s="136"/>
      <c r="J362" s="145">
        <f>BK362</f>
        <v>0</v>
      </c>
      <c r="L362" s="133"/>
      <c r="M362" s="138"/>
      <c r="N362" s="139"/>
      <c r="O362" s="139"/>
      <c r="P362" s="140">
        <f>P363+P367+P373</f>
        <v>0</v>
      </c>
      <c r="Q362" s="139"/>
      <c r="R362" s="140">
        <f>R363+R367+R373</f>
        <v>2.0951794399999999</v>
      </c>
      <c r="S362" s="139"/>
      <c r="T362" s="141">
        <f>T363+T367+T373</f>
        <v>0</v>
      </c>
      <c r="AR362" s="134" t="s">
        <v>90</v>
      </c>
      <c r="AT362" s="142" t="s">
        <v>77</v>
      </c>
      <c r="AU362" s="142" t="s">
        <v>85</v>
      </c>
      <c r="AY362" s="134" t="s">
        <v>184</v>
      </c>
      <c r="BK362" s="143">
        <f>BK363+BK367+BK373</f>
        <v>0</v>
      </c>
    </row>
    <row r="363" spans="1:65" s="12" customFormat="1" ht="20.85" customHeight="1">
      <c r="B363" s="133"/>
      <c r="D363" s="134" t="s">
        <v>77</v>
      </c>
      <c r="E363" s="144" t="s">
        <v>963</v>
      </c>
      <c r="F363" s="144" t="s">
        <v>964</v>
      </c>
      <c r="I363" s="136"/>
      <c r="J363" s="145">
        <f>BK363</f>
        <v>0</v>
      </c>
      <c r="L363" s="133"/>
      <c r="M363" s="138"/>
      <c r="N363" s="139"/>
      <c r="O363" s="139"/>
      <c r="P363" s="140">
        <f>SUM(P364:P366)</f>
        <v>0</v>
      </c>
      <c r="Q363" s="139"/>
      <c r="R363" s="140">
        <f>SUM(R364:R366)</f>
        <v>0.72080700000000009</v>
      </c>
      <c r="S363" s="139"/>
      <c r="T363" s="141">
        <f>SUM(T364:T366)</f>
        <v>0</v>
      </c>
      <c r="AR363" s="134" t="s">
        <v>90</v>
      </c>
      <c r="AT363" s="142" t="s">
        <v>77</v>
      </c>
      <c r="AU363" s="142" t="s">
        <v>90</v>
      </c>
      <c r="AY363" s="134" t="s">
        <v>184</v>
      </c>
      <c r="BK363" s="143">
        <f>SUM(BK364:BK366)</f>
        <v>0</v>
      </c>
    </row>
    <row r="364" spans="1:65" s="2" customFormat="1" ht="24.2" customHeight="1">
      <c r="A364" s="29"/>
      <c r="B364" s="146"/>
      <c r="C364" s="147" t="s">
        <v>965</v>
      </c>
      <c r="D364" s="147" t="s">
        <v>186</v>
      </c>
      <c r="E364" s="148" t="s">
        <v>966</v>
      </c>
      <c r="F364" s="149" t="s">
        <v>967</v>
      </c>
      <c r="G364" s="150" t="s">
        <v>241</v>
      </c>
      <c r="H364" s="151">
        <v>29.1</v>
      </c>
      <c r="I364" s="152"/>
      <c r="J364" s="151">
        <f>ROUND(I364*H364,3)</f>
        <v>0</v>
      </c>
      <c r="K364" s="153"/>
      <c r="L364" s="30"/>
      <c r="M364" s="154" t="s">
        <v>1</v>
      </c>
      <c r="N364" s="155" t="s">
        <v>44</v>
      </c>
      <c r="O364" s="55"/>
      <c r="P364" s="156">
        <f>O364*H364</f>
        <v>0</v>
      </c>
      <c r="Q364" s="156">
        <v>3.3500000000000001E-3</v>
      </c>
      <c r="R364" s="156">
        <f>Q364*H364</f>
        <v>9.7485000000000002E-2</v>
      </c>
      <c r="S364" s="156">
        <v>0</v>
      </c>
      <c r="T364" s="157">
        <f>S364*H364</f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58" t="s">
        <v>248</v>
      </c>
      <c r="AT364" s="158" t="s">
        <v>186</v>
      </c>
      <c r="AU364" s="158" t="s">
        <v>95</v>
      </c>
      <c r="AY364" s="14" t="s">
        <v>184</v>
      </c>
      <c r="BE364" s="159">
        <f>IF(N364="základná",J364,0)</f>
        <v>0</v>
      </c>
      <c r="BF364" s="159">
        <f>IF(N364="znížená",J364,0)</f>
        <v>0</v>
      </c>
      <c r="BG364" s="159">
        <f>IF(N364="zákl. prenesená",J364,0)</f>
        <v>0</v>
      </c>
      <c r="BH364" s="159">
        <f>IF(N364="zníž. prenesená",J364,0)</f>
        <v>0</v>
      </c>
      <c r="BI364" s="159">
        <f>IF(N364="nulová",J364,0)</f>
        <v>0</v>
      </c>
      <c r="BJ364" s="14" t="s">
        <v>90</v>
      </c>
      <c r="BK364" s="160">
        <f>ROUND(I364*H364,3)</f>
        <v>0</v>
      </c>
      <c r="BL364" s="14" t="s">
        <v>248</v>
      </c>
      <c r="BM364" s="158" t="s">
        <v>968</v>
      </c>
    </row>
    <row r="365" spans="1:65" s="2" customFormat="1" ht="24.2" customHeight="1">
      <c r="A365" s="29"/>
      <c r="B365" s="146"/>
      <c r="C365" s="161" t="s">
        <v>969</v>
      </c>
      <c r="D365" s="161" t="s">
        <v>417</v>
      </c>
      <c r="E365" s="162" t="s">
        <v>970</v>
      </c>
      <c r="F365" s="163" t="s">
        <v>971</v>
      </c>
      <c r="G365" s="164" t="s">
        <v>241</v>
      </c>
      <c r="H365" s="165">
        <v>29.681999999999999</v>
      </c>
      <c r="I365" s="166"/>
      <c r="J365" s="165">
        <f>ROUND(I365*H365,3)</f>
        <v>0</v>
      </c>
      <c r="K365" s="167"/>
      <c r="L365" s="168"/>
      <c r="M365" s="169" t="s">
        <v>1</v>
      </c>
      <c r="N365" s="170" t="s">
        <v>44</v>
      </c>
      <c r="O365" s="55"/>
      <c r="P365" s="156">
        <f>O365*H365</f>
        <v>0</v>
      </c>
      <c r="Q365" s="156">
        <v>2.1000000000000001E-2</v>
      </c>
      <c r="R365" s="156">
        <f>Q365*H365</f>
        <v>0.62332200000000004</v>
      </c>
      <c r="S365" s="156">
        <v>0</v>
      </c>
      <c r="T365" s="157">
        <f>S365*H365</f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58" t="s">
        <v>312</v>
      </c>
      <c r="AT365" s="158" t="s">
        <v>417</v>
      </c>
      <c r="AU365" s="158" t="s">
        <v>95</v>
      </c>
      <c r="AY365" s="14" t="s">
        <v>184</v>
      </c>
      <c r="BE365" s="159">
        <f>IF(N365="základná",J365,0)</f>
        <v>0</v>
      </c>
      <c r="BF365" s="159">
        <f>IF(N365="znížená",J365,0)</f>
        <v>0</v>
      </c>
      <c r="BG365" s="159">
        <f>IF(N365="zákl. prenesená",J365,0)</f>
        <v>0</v>
      </c>
      <c r="BH365" s="159">
        <f>IF(N365="zníž. prenesená",J365,0)</f>
        <v>0</v>
      </c>
      <c r="BI365" s="159">
        <f>IF(N365="nulová",J365,0)</f>
        <v>0</v>
      </c>
      <c r="BJ365" s="14" t="s">
        <v>90</v>
      </c>
      <c r="BK365" s="160">
        <f>ROUND(I365*H365,3)</f>
        <v>0</v>
      </c>
      <c r="BL365" s="14" t="s">
        <v>248</v>
      </c>
      <c r="BM365" s="158" t="s">
        <v>972</v>
      </c>
    </row>
    <row r="366" spans="1:65" s="2" customFormat="1" ht="24.2" customHeight="1">
      <c r="A366" s="29"/>
      <c r="B366" s="146"/>
      <c r="C366" s="147" t="s">
        <v>973</v>
      </c>
      <c r="D366" s="147" t="s">
        <v>186</v>
      </c>
      <c r="E366" s="148" t="s">
        <v>974</v>
      </c>
      <c r="F366" s="149" t="s">
        <v>975</v>
      </c>
      <c r="G366" s="150" t="s">
        <v>236</v>
      </c>
      <c r="H366" s="151">
        <v>0.72099999999999997</v>
      </c>
      <c r="I366" s="152"/>
      <c r="J366" s="151">
        <f>ROUND(I366*H366,3)</f>
        <v>0</v>
      </c>
      <c r="K366" s="153"/>
      <c r="L366" s="30"/>
      <c r="M366" s="154" t="s">
        <v>1</v>
      </c>
      <c r="N366" s="155" t="s">
        <v>44</v>
      </c>
      <c r="O366" s="55"/>
      <c r="P366" s="156">
        <f>O366*H366</f>
        <v>0</v>
      </c>
      <c r="Q366" s="156">
        <v>0</v>
      </c>
      <c r="R366" s="156">
        <f>Q366*H366</f>
        <v>0</v>
      </c>
      <c r="S366" s="156">
        <v>0</v>
      </c>
      <c r="T366" s="157">
        <f>S366*H366</f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58" t="s">
        <v>248</v>
      </c>
      <c r="AT366" s="158" t="s">
        <v>186</v>
      </c>
      <c r="AU366" s="158" t="s">
        <v>95</v>
      </c>
      <c r="AY366" s="14" t="s">
        <v>184</v>
      </c>
      <c r="BE366" s="159">
        <f>IF(N366="základná",J366,0)</f>
        <v>0</v>
      </c>
      <c r="BF366" s="159">
        <f>IF(N366="znížená",J366,0)</f>
        <v>0</v>
      </c>
      <c r="BG366" s="159">
        <f>IF(N366="zákl. prenesená",J366,0)</f>
        <v>0</v>
      </c>
      <c r="BH366" s="159">
        <f>IF(N366="zníž. prenesená",J366,0)</f>
        <v>0</v>
      </c>
      <c r="BI366" s="159">
        <f>IF(N366="nulová",J366,0)</f>
        <v>0</v>
      </c>
      <c r="BJ366" s="14" t="s">
        <v>90</v>
      </c>
      <c r="BK366" s="160">
        <f>ROUND(I366*H366,3)</f>
        <v>0</v>
      </c>
      <c r="BL366" s="14" t="s">
        <v>248</v>
      </c>
      <c r="BM366" s="158" t="s">
        <v>976</v>
      </c>
    </row>
    <row r="367" spans="1:65" s="12" customFormat="1" ht="20.85" customHeight="1">
      <c r="B367" s="133"/>
      <c r="D367" s="134" t="s">
        <v>77</v>
      </c>
      <c r="E367" s="144" t="s">
        <v>977</v>
      </c>
      <c r="F367" s="144" t="s">
        <v>978</v>
      </c>
      <c r="I367" s="136"/>
      <c r="J367" s="145">
        <f>BK367</f>
        <v>0</v>
      </c>
      <c r="L367" s="133"/>
      <c r="M367" s="138"/>
      <c r="N367" s="139"/>
      <c r="O367" s="139"/>
      <c r="P367" s="140">
        <f>SUM(P368:P372)</f>
        <v>0</v>
      </c>
      <c r="Q367" s="139"/>
      <c r="R367" s="140">
        <f>SUM(R368:R372)</f>
        <v>1.3704120399999999</v>
      </c>
      <c r="S367" s="139"/>
      <c r="T367" s="141">
        <f>SUM(T368:T372)</f>
        <v>0</v>
      </c>
      <c r="AR367" s="134" t="s">
        <v>90</v>
      </c>
      <c r="AT367" s="142" t="s">
        <v>77</v>
      </c>
      <c r="AU367" s="142" t="s">
        <v>90</v>
      </c>
      <c r="AY367" s="134" t="s">
        <v>184</v>
      </c>
      <c r="BK367" s="143">
        <f>SUM(BK368:BK372)</f>
        <v>0</v>
      </c>
    </row>
    <row r="368" spans="1:65" s="2" customFormat="1" ht="24.2" customHeight="1">
      <c r="A368" s="29"/>
      <c r="B368" s="146"/>
      <c r="C368" s="147" t="s">
        <v>979</v>
      </c>
      <c r="D368" s="147" t="s">
        <v>186</v>
      </c>
      <c r="E368" s="148" t="s">
        <v>980</v>
      </c>
      <c r="F368" s="149" t="s">
        <v>981</v>
      </c>
      <c r="G368" s="150" t="s">
        <v>241</v>
      </c>
      <c r="H368" s="151">
        <v>359.85700000000003</v>
      </c>
      <c r="I368" s="152"/>
      <c r="J368" s="151">
        <f>ROUND(I368*H368,3)</f>
        <v>0</v>
      </c>
      <c r="K368" s="153"/>
      <c r="L368" s="30"/>
      <c r="M368" s="154" t="s">
        <v>1</v>
      </c>
      <c r="N368" s="155" t="s">
        <v>44</v>
      </c>
      <c r="O368" s="55"/>
      <c r="P368" s="156">
        <f>O368*H368</f>
        <v>0</v>
      </c>
      <c r="Q368" s="156">
        <v>1E-4</v>
      </c>
      <c r="R368" s="156">
        <f>Q368*H368</f>
        <v>3.5985700000000002E-2</v>
      </c>
      <c r="S368" s="156">
        <v>0</v>
      </c>
      <c r="T368" s="157">
        <f>S368*H368</f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58" t="s">
        <v>248</v>
      </c>
      <c r="AT368" s="158" t="s">
        <v>186</v>
      </c>
      <c r="AU368" s="158" t="s">
        <v>95</v>
      </c>
      <c r="AY368" s="14" t="s">
        <v>184</v>
      </c>
      <c r="BE368" s="159">
        <f>IF(N368="základná",J368,0)</f>
        <v>0</v>
      </c>
      <c r="BF368" s="159">
        <f>IF(N368="znížená",J368,0)</f>
        <v>0</v>
      </c>
      <c r="BG368" s="159">
        <f>IF(N368="zákl. prenesená",J368,0)</f>
        <v>0</v>
      </c>
      <c r="BH368" s="159">
        <f>IF(N368="zníž. prenesená",J368,0)</f>
        <v>0</v>
      </c>
      <c r="BI368" s="159">
        <f>IF(N368="nulová",J368,0)</f>
        <v>0</v>
      </c>
      <c r="BJ368" s="14" t="s">
        <v>90</v>
      </c>
      <c r="BK368" s="160">
        <f>ROUND(I368*H368,3)</f>
        <v>0</v>
      </c>
      <c r="BL368" s="14" t="s">
        <v>248</v>
      </c>
      <c r="BM368" s="158" t="s">
        <v>982</v>
      </c>
    </row>
    <row r="369" spans="1:65" s="2" customFormat="1" ht="37.9" customHeight="1">
      <c r="A369" s="29"/>
      <c r="B369" s="146"/>
      <c r="C369" s="147" t="s">
        <v>983</v>
      </c>
      <c r="D369" s="147" t="s">
        <v>186</v>
      </c>
      <c r="E369" s="148" t="s">
        <v>984</v>
      </c>
      <c r="F369" s="149" t="s">
        <v>985</v>
      </c>
      <c r="G369" s="150" t="s">
        <v>241</v>
      </c>
      <c r="H369" s="151">
        <v>462.25700000000001</v>
      </c>
      <c r="I369" s="152"/>
      <c r="J369" s="151">
        <f>ROUND(I369*H369,3)</f>
        <v>0</v>
      </c>
      <c r="K369" s="153"/>
      <c r="L369" s="30"/>
      <c r="M369" s="154" t="s">
        <v>1</v>
      </c>
      <c r="N369" s="155" t="s">
        <v>44</v>
      </c>
      <c r="O369" s="55"/>
      <c r="P369" s="156">
        <f>O369*H369</f>
        <v>0</v>
      </c>
      <c r="Q369" s="156">
        <v>1E-4</v>
      </c>
      <c r="R369" s="156">
        <f>Q369*H369</f>
        <v>4.6225700000000002E-2</v>
      </c>
      <c r="S369" s="156">
        <v>0</v>
      </c>
      <c r="T369" s="157">
        <f>S369*H369</f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58" t="s">
        <v>248</v>
      </c>
      <c r="AT369" s="158" t="s">
        <v>186</v>
      </c>
      <c r="AU369" s="158" t="s">
        <v>95</v>
      </c>
      <c r="AY369" s="14" t="s">
        <v>184</v>
      </c>
      <c r="BE369" s="159">
        <f>IF(N369="základná",J369,0)</f>
        <v>0</v>
      </c>
      <c r="BF369" s="159">
        <f>IF(N369="znížená",J369,0)</f>
        <v>0</v>
      </c>
      <c r="BG369" s="159">
        <f>IF(N369="zákl. prenesená",J369,0)</f>
        <v>0</v>
      </c>
      <c r="BH369" s="159">
        <f>IF(N369="zníž. prenesená",J369,0)</f>
        <v>0</v>
      </c>
      <c r="BI369" s="159">
        <f>IF(N369="nulová",J369,0)</f>
        <v>0</v>
      </c>
      <c r="BJ369" s="14" t="s">
        <v>90</v>
      </c>
      <c r="BK369" s="160">
        <f>ROUND(I369*H369,3)</f>
        <v>0</v>
      </c>
      <c r="BL369" s="14" t="s">
        <v>248</v>
      </c>
      <c r="BM369" s="158" t="s">
        <v>986</v>
      </c>
    </row>
    <row r="370" spans="1:65" s="2" customFormat="1" ht="37.9" customHeight="1">
      <c r="A370" s="29"/>
      <c r="B370" s="146"/>
      <c r="C370" s="147" t="s">
        <v>987</v>
      </c>
      <c r="D370" s="147" t="s">
        <v>186</v>
      </c>
      <c r="E370" s="148" t="s">
        <v>988</v>
      </c>
      <c r="F370" s="149" t="s">
        <v>989</v>
      </c>
      <c r="G370" s="150" t="s">
        <v>241</v>
      </c>
      <c r="H370" s="151">
        <v>462.25700000000001</v>
      </c>
      <c r="I370" s="152"/>
      <c r="J370" s="151">
        <f>ROUND(I370*H370,3)</f>
        <v>0</v>
      </c>
      <c r="K370" s="153"/>
      <c r="L370" s="30"/>
      <c r="M370" s="154" t="s">
        <v>1</v>
      </c>
      <c r="N370" s="155" t="s">
        <v>44</v>
      </c>
      <c r="O370" s="55"/>
      <c r="P370" s="156">
        <f>O370*H370</f>
        <v>0</v>
      </c>
      <c r="Q370" s="156">
        <v>2.1000000000000001E-4</v>
      </c>
      <c r="R370" s="156">
        <f>Q370*H370</f>
        <v>9.7073970000000009E-2</v>
      </c>
      <c r="S370" s="156">
        <v>0</v>
      </c>
      <c r="T370" s="157">
        <f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58" t="s">
        <v>248</v>
      </c>
      <c r="AT370" s="158" t="s">
        <v>186</v>
      </c>
      <c r="AU370" s="158" t="s">
        <v>95</v>
      </c>
      <c r="AY370" s="14" t="s">
        <v>184</v>
      </c>
      <c r="BE370" s="159">
        <f>IF(N370="základná",J370,0)</f>
        <v>0</v>
      </c>
      <c r="BF370" s="159">
        <f>IF(N370="znížená",J370,0)</f>
        <v>0</v>
      </c>
      <c r="BG370" s="159">
        <f>IF(N370="zákl. prenesená",J370,0)</f>
        <v>0</v>
      </c>
      <c r="BH370" s="159">
        <f>IF(N370="zníž. prenesená",J370,0)</f>
        <v>0</v>
      </c>
      <c r="BI370" s="159">
        <f>IF(N370="nulová",J370,0)</f>
        <v>0</v>
      </c>
      <c r="BJ370" s="14" t="s">
        <v>90</v>
      </c>
      <c r="BK370" s="160">
        <f>ROUND(I370*H370,3)</f>
        <v>0</v>
      </c>
      <c r="BL370" s="14" t="s">
        <v>248</v>
      </c>
      <c r="BM370" s="158" t="s">
        <v>990</v>
      </c>
    </row>
    <row r="371" spans="1:65" s="2" customFormat="1" ht="14.45" customHeight="1">
      <c r="A371" s="29"/>
      <c r="B371" s="146"/>
      <c r="C371" s="147" t="s">
        <v>991</v>
      </c>
      <c r="D371" s="147" t="s">
        <v>186</v>
      </c>
      <c r="E371" s="148" t="s">
        <v>992</v>
      </c>
      <c r="F371" s="149" t="s">
        <v>993</v>
      </c>
      <c r="G371" s="150" t="s">
        <v>241</v>
      </c>
      <c r="H371" s="151">
        <v>297.767</v>
      </c>
      <c r="I371" s="152"/>
      <c r="J371" s="151">
        <f>ROUND(I371*H371,3)</f>
        <v>0</v>
      </c>
      <c r="K371" s="153"/>
      <c r="L371" s="30"/>
      <c r="M371" s="154" t="s">
        <v>1</v>
      </c>
      <c r="N371" s="155" t="s">
        <v>44</v>
      </c>
      <c r="O371" s="55"/>
      <c r="P371" s="156">
        <f>O371*H371</f>
        <v>0</v>
      </c>
      <c r="Q371" s="156">
        <v>3.31E-3</v>
      </c>
      <c r="R371" s="156">
        <f>Q371*H371</f>
        <v>0.98560877000000002</v>
      </c>
      <c r="S371" s="156">
        <v>0</v>
      </c>
      <c r="T371" s="157">
        <f>S371*H371</f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58" t="s">
        <v>248</v>
      </c>
      <c r="AT371" s="158" t="s">
        <v>186</v>
      </c>
      <c r="AU371" s="158" t="s">
        <v>95</v>
      </c>
      <c r="AY371" s="14" t="s">
        <v>184</v>
      </c>
      <c r="BE371" s="159">
        <f>IF(N371="základná",J371,0)</f>
        <v>0</v>
      </c>
      <c r="BF371" s="159">
        <f>IF(N371="znížená",J371,0)</f>
        <v>0</v>
      </c>
      <c r="BG371" s="159">
        <f>IF(N371="zákl. prenesená",J371,0)</f>
        <v>0</v>
      </c>
      <c r="BH371" s="159">
        <f>IF(N371="zníž. prenesená",J371,0)</f>
        <v>0</v>
      </c>
      <c r="BI371" s="159">
        <f>IF(N371="nulová",J371,0)</f>
        <v>0</v>
      </c>
      <c r="BJ371" s="14" t="s">
        <v>90</v>
      </c>
      <c r="BK371" s="160">
        <f>ROUND(I371*H371,3)</f>
        <v>0</v>
      </c>
      <c r="BL371" s="14" t="s">
        <v>248</v>
      </c>
      <c r="BM371" s="158" t="s">
        <v>994</v>
      </c>
    </row>
    <row r="372" spans="1:65" s="2" customFormat="1" ht="14.45" customHeight="1">
      <c r="A372" s="29"/>
      <c r="B372" s="146"/>
      <c r="C372" s="147" t="s">
        <v>995</v>
      </c>
      <c r="D372" s="147" t="s">
        <v>186</v>
      </c>
      <c r="E372" s="148" t="s">
        <v>996</v>
      </c>
      <c r="F372" s="149" t="s">
        <v>997</v>
      </c>
      <c r="G372" s="150" t="s">
        <v>241</v>
      </c>
      <c r="H372" s="151">
        <v>62.09</v>
      </c>
      <c r="I372" s="152"/>
      <c r="J372" s="151">
        <f>ROUND(I372*H372,3)</f>
        <v>0</v>
      </c>
      <c r="K372" s="153"/>
      <c r="L372" s="30"/>
      <c r="M372" s="154" t="s">
        <v>1</v>
      </c>
      <c r="N372" s="155" t="s">
        <v>44</v>
      </c>
      <c r="O372" s="55"/>
      <c r="P372" s="156">
        <f>O372*H372</f>
        <v>0</v>
      </c>
      <c r="Q372" s="156">
        <v>3.31E-3</v>
      </c>
      <c r="R372" s="156">
        <f>Q372*H372</f>
        <v>0.2055179</v>
      </c>
      <c r="S372" s="156">
        <v>0</v>
      </c>
      <c r="T372" s="157">
        <f>S372*H372</f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58" t="s">
        <v>248</v>
      </c>
      <c r="AT372" s="158" t="s">
        <v>186</v>
      </c>
      <c r="AU372" s="158" t="s">
        <v>95</v>
      </c>
      <c r="AY372" s="14" t="s">
        <v>184</v>
      </c>
      <c r="BE372" s="159">
        <f>IF(N372="základná",J372,0)</f>
        <v>0</v>
      </c>
      <c r="BF372" s="159">
        <f>IF(N372="znížená",J372,0)</f>
        <v>0</v>
      </c>
      <c r="BG372" s="159">
        <f>IF(N372="zákl. prenesená",J372,0)</f>
        <v>0</v>
      </c>
      <c r="BH372" s="159">
        <f>IF(N372="zníž. prenesená",J372,0)</f>
        <v>0</v>
      </c>
      <c r="BI372" s="159">
        <f>IF(N372="nulová",J372,0)</f>
        <v>0</v>
      </c>
      <c r="BJ372" s="14" t="s">
        <v>90</v>
      </c>
      <c r="BK372" s="160">
        <f>ROUND(I372*H372,3)</f>
        <v>0</v>
      </c>
      <c r="BL372" s="14" t="s">
        <v>248</v>
      </c>
      <c r="BM372" s="158" t="s">
        <v>998</v>
      </c>
    </row>
    <row r="373" spans="1:65" s="12" customFormat="1" ht="20.85" customHeight="1">
      <c r="B373" s="133"/>
      <c r="D373" s="134" t="s">
        <v>77</v>
      </c>
      <c r="E373" s="144" t="s">
        <v>999</v>
      </c>
      <c r="F373" s="144" t="s">
        <v>1000</v>
      </c>
      <c r="I373" s="136"/>
      <c r="J373" s="145">
        <f>BK373</f>
        <v>0</v>
      </c>
      <c r="L373" s="133"/>
      <c r="M373" s="138"/>
      <c r="N373" s="139"/>
      <c r="O373" s="139"/>
      <c r="P373" s="140">
        <f>P374</f>
        <v>0</v>
      </c>
      <c r="Q373" s="139"/>
      <c r="R373" s="140">
        <f>R374</f>
        <v>3.9604000000000002E-3</v>
      </c>
      <c r="S373" s="139"/>
      <c r="T373" s="141">
        <f>T374</f>
        <v>0</v>
      </c>
      <c r="AR373" s="134" t="s">
        <v>90</v>
      </c>
      <c r="AT373" s="142" t="s">
        <v>77</v>
      </c>
      <c r="AU373" s="142" t="s">
        <v>90</v>
      </c>
      <c r="AY373" s="134" t="s">
        <v>184</v>
      </c>
      <c r="BK373" s="143">
        <f>BK374</f>
        <v>0</v>
      </c>
    </row>
    <row r="374" spans="1:65" s="2" customFormat="1" ht="37.9" customHeight="1">
      <c r="A374" s="29"/>
      <c r="B374" s="146"/>
      <c r="C374" s="147" t="s">
        <v>1001</v>
      </c>
      <c r="D374" s="147" t="s">
        <v>186</v>
      </c>
      <c r="E374" s="148" t="s">
        <v>1002</v>
      </c>
      <c r="F374" s="149" t="s">
        <v>1003</v>
      </c>
      <c r="G374" s="150" t="s">
        <v>241</v>
      </c>
      <c r="H374" s="151">
        <v>198.02</v>
      </c>
      <c r="I374" s="152"/>
      <c r="J374" s="151">
        <f>ROUND(I374*H374,3)</f>
        <v>0</v>
      </c>
      <c r="K374" s="153"/>
      <c r="L374" s="30"/>
      <c r="M374" s="171" t="s">
        <v>1</v>
      </c>
      <c r="N374" s="172" t="s">
        <v>44</v>
      </c>
      <c r="O374" s="173"/>
      <c r="P374" s="174">
        <f>O374*H374</f>
        <v>0</v>
      </c>
      <c r="Q374" s="174">
        <v>2.0000000000000002E-5</v>
      </c>
      <c r="R374" s="174">
        <f>Q374*H374</f>
        <v>3.9604000000000002E-3</v>
      </c>
      <c r="S374" s="174">
        <v>0</v>
      </c>
      <c r="T374" s="175">
        <f>S374*H374</f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58" t="s">
        <v>248</v>
      </c>
      <c r="AT374" s="158" t="s">
        <v>186</v>
      </c>
      <c r="AU374" s="158" t="s">
        <v>95</v>
      </c>
      <c r="AY374" s="14" t="s">
        <v>184</v>
      </c>
      <c r="BE374" s="159">
        <f>IF(N374="základná",J374,0)</f>
        <v>0</v>
      </c>
      <c r="BF374" s="159">
        <f>IF(N374="znížená",J374,0)</f>
        <v>0</v>
      </c>
      <c r="BG374" s="159">
        <f>IF(N374="zákl. prenesená",J374,0)</f>
        <v>0</v>
      </c>
      <c r="BH374" s="159">
        <f>IF(N374="zníž. prenesená",J374,0)</f>
        <v>0</v>
      </c>
      <c r="BI374" s="159">
        <f>IF(N374="nulová",J374,0)</f>
        <v>0</v>
      </c>
      <c r="BJ374" s="14" t="s">
        <v>90</v>
      </c>
      <c r="BK374" s="160">
        <f>ROUND(I374*H374,3)</f>
        <v>0</v>
      </c>
      <c r="BL374" s="14" t="s">
        <v>248</v>
      </c>
      <c r="BM374" s="158" t="s">
        <v>1004</v>
      </c>
    </row>
    <row r="375" spans="1:65" s="2" customFormat="1" ht="6.95" customHeight="1">
      <c r="A375" s="29"/>
      <c r="B375" s="44"/>
      <c r="C375" s="45"/>
      <c r="D375" s="45"/>
      <c r="E375" s="45"/>
      <c r="F375" s="45"/>
      <c r="G375" s="45"/>
      <c r="H375" s="45"/>
      <c r="I375" s="45"/>
      <c r="J375" s="45"/>
      <c r="K375" s="45"/>
      <c r="L375" s="30"/>
      <c r="M375" s="29"/>
      <c r="O375" s="29"/>
      <c r="P375" s="29"/>
      <c r="Q375" s="29"/>
      <c r="R375" s="29"/>
      <c r="S375" s="29"/>
      <c r="T375" s="29"/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</row>
  </sheetData>
  <autoFilter ref="C151:K374" xr:uid="{00000000-0009-0000-0000-000001000000}"/>
  <mergeCells count="15">
    <mergeCell ref="E138:H138"/>
    <mergeCell ref="E142:H142"/>
    <mergeCell ref="E140:H140"/>
    <mergeCell ref="E144:H14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2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134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183" t="s">
        <v>1005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ROUND(J142,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ROUND((SUM(BE142:BE227)),  2)</f>
        <v>0</v>
      </c>
      <c r="G37" s="29"/>
      <c r="H37" s="29"/>
      <c r="I37" s="102">
        <v>0.2</v>
      </c>
      <c r="J37" s="101">
        <f>ROUND(((SUM(BE142:BE227))*I37),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ROUND((SUM(BF142:BF227)),  2)</f>
        <v>0</v>
      </c>
      <c r="G38" s="29"/>
      <c r="H38" s="29"/>
      <c r="I38" s="102">
        <v>0.2</v>
      </c>
      <c r="J38" s="101">
        <f>ROUND(((SUM(BF142:BF227))*I38),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ROUND((SUM(BG142:BG227)),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ROUND((SUM(BH142:BH227)),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ROUND((SUM(BI142:BI227)),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134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183" t="str">
        <f>E13</f>
        <v>B. - Vybudovanie poschodia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J142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142</v>
      </c>
      <c r="E101" s="116"/>
      <c r="F101" s="116"/>
      <c r="G101" s="116"/>
      <c r="H101" s="116"/>
      <c r="I101" s="116"/>
      <c r="J101" s="117">
        <f>J143</f>
        <v>0</v>
      </c>
      <c r="L101" s="114"/>
    </row>
    <row r="102" spans="1:47" s="10" customFormat="1" ht="19.899999999999999" customHeight="1">
      <c r="B102" s="118"/>
      <c r="D102" s="119" t="s">
        <v>145</v>
      </c>
      <c r="E102" s="120"/>
      <c r="F102" s="120"/>
      <c r="G102" s="120"/>
      <c r="H102" s="120"/>
      <c r="I102" s="120"/>
      <c r="J102" s="121">
        <f>J144</f>
        <v>0</v>
      </c>
      <c r="L102" s="118"/>
    </row>
    <row r="103" spans="1:47" s="10" customFormat="1" ht="19.899999999999999" customHeight="1">
      <c r="B103" s="118"/>
      <c r="D103" s="119" t="s">
        <v>146</v>
      </c>
      <c r="E103" s="120"/>
      <c r="F103" s="120"/>
      <c r="G103" s="120"/>
      <c r="H103" s="120"/>
      <c r="I103" s="120"/>
      <c r="J103" s="121">
        <f>J154</f>
        <v>0</v>
      </c>
      <c r="L103" s="118"/>
    </row>
    <row r="104" spans="1:47" s="10" customFormat="1" ht="19.899999999999999" customHeight="1">
      <c r="B104" s="118"/>
      <c r="D104" s="119" t="s">
        <v>147</v>
      </c>
      <c r="E104" s="120"/>
      <c r="F104" s="120"/>
      <c r="G104" s="120"/>
      <c r="H104" s="120"/>
      <c r="I104" s="120"/>
      <c r="J104" s="121">
        <f>J163</f>
        <v>0</v>
      </c>
      <c r="L104" s="118"/>
    </row>
    <row r="105" spans="1:47" s="10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J175</f>
        <v>0</v>
      </c>
      <c r="L105" s="118"/>
    </row>
    <row r="106" spans="1:47" s="9" customFormat="1" ht="24.95" customHeight="1">
      <c r="B106" s="114"/>
      <c r="D106" s="115" t="s">
        <v>151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1:47" s="10" customFormat="1" ht="19.899999999999999" customHeight="1">
      <c r="B107" s="118"/>
      <c r="D107" s="119" t="s">
        <v>152</v>
      </c>
      <c r="E107" s="120"/>
      <c r="F107" s="120"/>
      <c r="G107" s="120"/>
      <c r="H107" s="120"/>
      <c r="I107" s="120"/>
      <c r="J107" s="121">
        <f>J178</f>
        <v>0</v>
      </c>
      <c r="L107" s="118"/>
    </row>
    <row r="108" spans="1:47" s="10" customFormat="1" ht="14.85" customHeight="1">
      <c r="B108" s="118"/>
      <c r="D108" s="119" t="s">
        <v>1006</v>
      </c>
      <c r="E108" s="120"/>
      <c r="F108" s="120"/>
      <c r="G108" s="120"/>
      <c r="H108" s="120"/>
      <c r="I108" s="120"/>
      <c r="J108" s="121">
        <f>J179</f>
        <v>0</v>
      </c>
      <c r="L108" s="118"/>
    </row>
    <row r="109" spans="1:47" s="10" customFormat="1" ht="14.85" customHeight="1">
      <c r="B109" s="118"/>
      <c r="D109" s="119" t="s">
        <v>154</v>
      </c>
      <c r="E109" s="120"/>
      <c r="F109" s="120"/>
      <c r="G109" s="120"/>
      <c r="H109" s="120"/>
      <c r="I109" s="120"/>
      <c r="J109" s="121">
        <f>J187</f>
        <v>0</v>
      </c>
      <c r="L109" s="118"/>
    </row>
    <row r="110" spans="1:47" s="10" customFormat="1" ht="19.899999999999999" customHeight="1">
      <c r="B110" s="118"/>
      <c r="D110" s="119" t="s">
        <v>157</v>
      </c>
      <c r="E110" s="120"/>
      <c r="F110" s="120"/>
      <c r="G110" s="120"/>
      <c r="H110" s="120"/>
      <c r="I110" s="120"/>
      <c r="J110" s="121">
        <f>J195</f>
        <v>0</v>
      </c>
      <c r="L110" s="118"/>
    </row>
    <row r="111" spans="1:47" s="10" customFormat="1" ht="14.85" customHeight="1">
      <c r="B111" s="118"/>
      <c r="D111" s="119" t="s">
        <v>159</v>
      </c>
      <c r="E111" s="120"/>
      <c r="F111" s="120"/>
      <c r="G111" s="120"/>
      <c r="H111" s="120"/>
      <c r="I111" s="120"/>
      <c r="J111" s="121">
        <f>J196</f>
        <v>0</v>
      </c>
      <c r="L111" s="118"/>
    </row>
    <row r="112" spans="1:47" s="10" customFormat="1" ht="14.85" customHeight="1">
      <c r="B112" s="118"/>
      <c r="D112" s="119" t="s">
        <v>160</v>
      </c>
      <c r="E112" s="120"/>
      <c r="F112" s="120"/>
      <c r="G112" s="120"/>
      <c r="H112" s="120"/>
      <c r="I112" s="120"/>
      <c r="J112" s="121">
        <f>J202</f>
        <v>0</v>
      </c>
      <c r="L112" s="118"/>
    </row>
    <row r="113" spans="1:31" s="10" customFormat="1" ht="19.899999999999999" customHeight="1">
      <c r="B113" s="118"/>
      <c r="D113" s="119" t="s">
        <v>163</v>
      </c>
      <c r="E113" s="120"/>
      <c r="F113" s="120"/>
      <c r="G113" s="120"/>
      <c r="H113" s="120"/>
      <c r="I113" s="120"/>
      <c r="J113" s="121">
        <f>J207</f>
        <v>0</v>
      </c>
      <c r="L113" s="118"/>
    </row>
    <row r="114" spans="1:31" s="10" customFormat="1" ht="14.85" customHeight="1">
      <c r="B114" s="118"/>
      <c r="D114" s="119" t="s">
        <v>164</v>
      </c>
      <c r="E114" s="120"/>
      <c r="F114" s="120"/>
      <c r="G114" s="120"/>
      <c r="H114" s="120"/>
      <c r="I114" s="120"/>
      <c r="J114" s="121">
        <f>J208</f>
        <v>0</v>
      </c>
      <c r="L114" s="118"/>
    </row>
    <row r="115" spans="1:31" s="10" customFormat="1" ht="14.85" customHeight="1">
      <c r="B115" s="118"/>
      <c r="D115" s="119" t="s">
        <v>165</v>
      </c>
      <c r="E115" s="120"/>
      <c r="F115" s="120"/>
      <c r="G115" s="120"/>
      <c r="H115" s="120"/>
      <c r="I115" s="120"/>
      <c r="J115" s="121">
        <f>J214</f>
        <v>0</v>
      </c>
      <c r="L115" s="118"/>
    </row>
    <row r="116" spans="1:31" s="10" customFormat="1" ht="19.899999999999999" customHeight="1">
      <c r="B116" s="118"/>
      <c r="D116" s="119" t="s">
        <v>166</v>
      </c>
      <c r="E116" s="120"/>
      <c r="F116" s="120"/>
      <c r="G116" s="120"/>
      <c r="H116" s="120"/>
      <c r="I116" s="120"/>
      <c r="J116" s="121">
        <f>J218</f>
        <v>0</v>
      </c>
      <c r="L116" s="118"/>
    </row>
    <row r="117" spans="1:31" s="10" customFormat="1" ht="14.85" customHeight="1">
      <c r="B117" s="118"/>
      <c r="D117" s="119" t="s">
        <v>167</v>
      </c>
      <c r="E117" s="120"/>
      <c r="F117" s="120"/>
      <c r="G117" s="120"/>
      <c r="H117" s="120"/>
      <c r="I117" s="120"/>
      <c r="J117" s="121">
        <f>J219</f>
        <v>0</v>
      </c>
      <c r="L117" s="118"/>
    </row>
    <row r="118" spans="1:31" s="10" customFormat="1" ht="14.85" customHeight="1">
      <c r="B118" s="118"/>
      <c r="D118" s="119" t="s">
        <v>168</v>
      </c>
      <c r="E118" s="120"/>
      <c r="F118" s="120"/>
      <c r="G118" s="120"/>
      <c r="H118" s="120"/>
      <c r="I118" s="120"/>
      <c r="J118" s="121">
        <f>J223</f>
        <v>0</v>
      </c>
      <c r="L118" s="118"/>
    </row>
    <row r="119" spans="1:31" s="2" customFormat="1" ht="21.7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44"/>
      <c r="C120" s="45"/>
      <c r="D120" s="45"/>
      <c r="E120" s="45"/>
      <c r="F120" s="45"/>
      <c r="G120" s="45"/>
      <c r="H120" s="45"/>
      <c r="I120" s="45"/>
      <c r="J120" s="45"/>
      <c r="K120" s="45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31" s="2" customFormat="1" ht="6.95" customHeight="1">
      <c r="A124" s="29"/>
      <c r="B124" s="46"/>
      <c r="C124" s="47"/>
      <c r="D124" s="47"/>
      <c r="E124" s="47"/>
      <c r="F124" s="47"/>
      <c r="G124" s="47"/>
      <c r="H124" s="47"/>
      <c r="I124" s="47"/>
      <c r="J124" s="47"/>
      <c r="K124" s="47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24.95" customHeight="1">
      <c r="A125" s="29"/>
      <c r="B125" s="30"/>
      <c r="C125" s="18" t="s">
        <v>170</v>
      </c>
      <c r="D125" s="29"/>
      <c r="E125" s="29"/>
      <c r="F125" s="29"/>
      <c r="G125" s="29"/>
      <c r="H125" s="29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14</v>
      </c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221" t="str">
        <f>E7</f>
        <v>Koláre- prestavba RD, BARETTI, s. r. o - znížený</v>
      </c>
      <c r="F128" s="222"/>
      <c r="G128" s="222"/>
      <c r="H128" s="222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1" customFormat="1" ht="12" customHeight="1">
      <c r="B129" s="17"/>
      <c r="C129" s="24" t="s">
        <v>131</v>
      </c>
      <c r="L129" s="17"/>
    </row>
    <row r="130" spans="1:63" s="1" customFormat="1" ht="16.5" customHeight="1">
      <c r="B130" s="17"/>
      <c r="E130" s="221" t="s">
        <v>132</v>
      </c>
      <c r="F130" s="226"/>
      <c r="G130" s="226"/>
      <c r="H130" s="226"/>
      <c r="L130" s="17"/>
    </row>
    <row r="131" spans="1:63" s="1" customFormat="1" ht="12" customHeight="1">
      <c r="B131" s="17"/>
      <c r="C131" s="24" t="s">
        <v>133</v>
      </c>
      <c r="L131" s="17"/>
    </row>
    <row r="132" spans="1:63" s="2" customFormat="1" ht="16.5" customHeight="1">
      <c r="A132" s="29"/>
      <c r="B132" s="30"/>
      <c r="C132" s="29"/>
      <c r="D132" s="29"/>
      <c r="E132" s="223" t="s">
        <v>134</v>
      </c>
      <c r="F132" s="224"/>
      <c r="G132" s="224"/>
      <c r="H132" s="224"/>
      <c r="I132" s="29"/>
      <c r="J132" s="29"/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135</v>
      </c>
      <c r="D133" s="29"/>
      <c r="E133" s="29"/>
      <c r="F133" s="29"/>
      <c r="G133" s="29"/>
      <c r="H133" s="29"/>
      <c r="I133" s="2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183" t="str">
        <f>E13</f>
        <v>B. - Vybudovanie poschodia</v>
      </c>
      <c r="F134" s="224"/>
      <c r="G134" s="224"/>
      <c r="H134" s="224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3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18</v>
      </c>
      <c r="D136" s="29"/>
      <c r="E136" s="29"/>
      <c r="F136" s="22" t="str">
        <f>F16</f>
        <v>Koláre, parc.č. 58/2, 59/2, 59/3</v>
      </c>
      <c r="G136" s="29"/>
      <c r="H136" s="29"/>
      <c r="I136" s="24" t="s">
        <v>20</v>
      </c>
      <c r="J136" s="52" t="str">
        <f>IF(J16="","",J16)</f>
        <v>19. 10. 2020</v>
      </c>
      <c r="K136" s="29"/>
      <c r="L136" s="3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3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40.15" customHeight="1">
      <c r="A138" s="29"/>
      <c r="B138" s="30"/>
      <c r="C138" s="24" t="s">
        <v>22</v>
      </c>
      <c r="D138" s="29"/>
      <c r="E138" s="29"/>
      <c r="F138" s="22" t="str">
        <f>E19</f>
        <v>BARETTI, s. r. o., Slovenské Ďarmoty, č. 238</v>
      </c>
      <c r="G138" s="29"/>
      <c r="H138" s="29"/>
      <c r="I138" s="24" t="s">
        <v>30</v>
      </c>
      <c r="J138" s="27" t="str">
        <f>E25</f>
        <v>Sírius company s.r.o., Balog nad Ipľom</v>
      </c>
      <c r="K138" s="29"/>
      <c r="L138" s="3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40.15" customHeight="1">
      <c r="A139" s="29"/>
      <c r="B139" s="30"/>
      <c r="C139" s="24" t="s">
        <v>28</v>
      </c>
      <c r="D139" s="29"/>
      <c r="E139" s="29"/>
      <c r="F139" s="22" t="str">
        <f>IF(E22="","",E22)</f>
        <v>Vyplň údaj</v>
      </c>
      <c r="G139" s="29"/>
      <c r="H139" s="29"/>
      <c r="I139" s="24" t="s">
        <v>36</v>
      </c>
      <c r="J139" s="27" t="str">
        <f>E28</f>
        <v>Sírius company s.r.o., Balog nad Ipľom</v>
      </c>
      <c r="K139" s="29"/>
      <c r="L139" s="3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3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22"/>
      <c r="B141" s="123"/>
      <c r="C141" s="124" t="s">
        <v>171</v>
      </c>
      <c r="D141" s="125" t="s">
        <v>63</v>
      </c>
      <c r="E141" s="125" t="s">
        <v>59</v>
      </c>
      <c r="F141" s="125" t="s">
        <v>60</v>
      </c>
      <c r="G141" s="125" t="s">
        <v>172</v>
      </c>
      <c r="H141" s="125" t="s">
        <v>173</v>
      </c>
      <c r="I141" s="125" t="s">
        <v>174</v>
      </c>
      <c r="J141" s="126" t="s">
        <v>139</v>
      </c>
      <c r="K141" s="127" t="s">
        <v>175</v>
      </c>
      <c r="L141" s="128"/>
      <c r="M141" s="59" t="s">
        <v>1</v>
      </c>
      <c r="N141" s="60" t="s">
        <v>42</v>
      </c>
      <c r="O141" s="60" t="s">
        <v>176</v>
      </c>
      <c r="P141" s="60" t="s">
        <v>177</v>
      </c>
      <c r="Q141" s="60" t="s">
        <v>178</v>
      </c>
      <c r="R141" s="60" t="s">
        <v>179</v>
      </c>
      <c r="S141" s="60" t="s">
        <v>180</v>
      </c>
      <c r="T141" s="61" t="s">
        <v>181</v>
      </c>
      <c r="U141" s="122"/>
      <c r="V141" s="122"/>
      <c r="W141" s="122"/>
      <c r="X141" s="122"/>
      <c r="Y141" s="122"/>
      <c r="Z141" s="122"/>
      <c r="AA141" s="122"/>
      <c r="AB141" s="122"/>
      <c r="AC141" s="122"/>
      <c r="AD141" s="122"/>
      <c r="AE141" s="122"/>
    </row>
    <row r="142" spans="1:63" s="2" customFormat="1" ht="22.9" customHeight="1">
      <c r="A142" s="29"/>
      <c r="B142" s="30"/>
      <c r="C142" s="66" t="s">
        <v>140</v>
      </c>
      <c r="D142" s="29"/>
      <c r="E142" s="29"/>
      <c r="F142" s="29"/>
      <c r="G142" s="29"/>
      <c r="H142" s="29"/>
      <c r="I142" s="29"/>
      <c r="J142" s="129">
        <f>BK142</f>
        <v>0</v>
      </c>
      <c r="K142" s="29"/>
      <c r="L142" s="30"/>
      <c r="M142" s="62"/>
      <c r="N142" s="53"/>
      <c r="O142" s="63"/>
      <c r="P142" s="130">
        <f>P143+P177</f>
        <v>0</v>
      </c>
      <c r="Q142" s="63"/>
      <c r="R142" s="130">
        <f>R143+R177</f>
        <v>131.48797145000003</v>
      </c>
      <c r="S142" s="63"/>
      <c r="T142" s="131">
        <f>T143+T177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77</v>
      </c>
      <c r="AU142" s="14" t="s">
        <v>141</v>
      </c>
      <c r="BK142" s="132">
        <f>BK143+BK177</f>
        <v>0</v>
      </c>
    </row>
    <row r="143" spans="1:63" s="12" customFormat="1" ht="25.9" customHeight="1">
      <c r="B143" s="133"/>
      <c r="D143" s="134" t="s">
        <v>77</v>
      </c>
      <c r="E143" s="135" t="s">
        <v>182</v>
      </c>
      <c r="F143" s="135" t="s">
        <v>183</v>
      </c>
      <c r="I143" s="136"/>
      <c r="J143" s="137">
        <f>BK143</f>
        <v>0</v>
      </c>
      <c r="L143" s="133"/>
      <c r="M143" s="138"/>
      <c r="N143" s="139"/>
      <c r="O143" s="139"/>
      <c r="P143" s="140">
        <f>P144+P154+P163+P175</f>
        <v>0</v>
      </c>
      <c r="Q143" s="139"/>
      <c r="R143" s="140">
        <f>R144+R154+R163+R175</f>
        <v>125.56197305000002</v>
      </c>
      <c r="S143" s="139"/>
      <c r="T143" s="141">
        <f>T144+T154+T163+T175</f>
        <v>0</v>
      </c>
      <c r="AR143" s="134" t="s">
        <v>85</v>
      </c>
      <c r="AT143" s="142" t="s">
        <v>77</v>
      </c>
      <c r="AU143" s="142" t="s">
        <v>78</v>
      </c>
      <c r="AY143" s="134" t="s">
        <v>184</v>
      </c>
      <c r="BK143" s="143">
        <f>BK144+BK154+BK163+BK175</f>
        <v>0</v>
      </c>
    </row>
    <row r="144" spans="1:63" s="12" customFormat="1" ht="22.9" customHeight="1">
      <c r="B144" s="133"/>
      <c r="D144" s="134" t="s">
        <v>77</v>
      </c>
      <c r="E144" s="144" t="s">
        <v>95</v>
      </c>
      <c r="F144" s="144" t="s">
        <v>307</v>
      </c>
      <c r="I144" s="136"/>
      <c r="J144" s="145">
        <f>BK144</f>
        <v>0</v>
      </c>
      <c r="L144" s="133"/>
      <c r="M144" s="138"/>
      <c r="N144" s="139"/>
      <c r="O144" s="139"/>
      <c r="P144" s="140">
        <f>SUM(P145:P153)</f>
        <v>0</v>
      </c>
      <c r="Q144" s="139"/>
      <c r="R144" s="140">
        <f>SUM(R145:R153)</f>
        <v>80.558959200000018</v>
      </c>
      <c r="S144" s="139"/>
      <c r="T144" s="141">
        <f>SUM(T145:T153)</f>
        <v>0</v>
      </c>
      <c r="AR144" s="134" t="s">
        <v>85</v>
      </c>
      <c r="AT144" s="142" t="s">
        <v>77</v>
      </c>
      <c r="AU144" s="142" t="s">
        <v>85</v>
      </c>
      <c r="AY144" s="134" t="s">
        <v>184</v>
      </c>
      <c r="BK144" s="143">
        <f>SUM(BK145:BK153)</f>
        <v>0</v>
      </c>
    </row>
    <row r="145" spans="1:65" s="2" customFormat="1" ht="37.9" customHeight="1">
      <c r="A145" s="29"/>
      <c r="B145" s="146"/>
      <c r="C145" s="147" t="s">
        <v>85</v>
      </c>
      <c r="D145" s="147" t="s">
        <v>186</v>
      </c>
      <c r="E145" s="148" t="s">
        <v>313</v>
      </c>
      <c r="F145" s="149" t="s">
        <v>314</v>
      </c>
      <c r="G145" s="150" t="s">
        <v>189</v>
      </c>
      <c r="H145" s="151">
        <v>42.087000000000003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0.83986000000000005</v>
      </c>
      <c r="R145" s="156">
        <f>Q145*H145</f>
        <v>35.347187820000002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190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190</v>
      </c>
      <c r="BM145" s="158" t="s">
        <v>1007</v>
      </c>
    </row>
    <row r="146" spans="1:65" s="2" customFormat="1" ht="24.2" customHeight="1">
      <c r="A146" s="29"/>
      <c r="B146" s="146"/>
      <c r="C146" s="147" t="s">
        <v>90</v>
      </c>
      <c r="D146" s="147" t="s">
        <v>186</v>
      </c>
      <c r="E146" s="148" t="s">
        <v>325</v>
      </c>
      <c r="F146" s="149" t="s">
        <v>326</v>
      </c>
      <c r="G146" s="150" t="s">
        <v>189</v>
      </c>
      <c r="H146" s="151">
        <v>19.640999999999998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1.65439</v>
      </c>
      <c r="R146" s="156">
        <f>Q146*H146</f>
        <v>32.493873989999997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190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190</v>
      </c>
      <c r="BM146" s="158" t="s">
        <v>1008</v>
      </c>
    </row>
    <row r="147" spans="1:65" s="2" customFormat="1" ht="24.2" customHeight="1">
      <c r="A147" s="29"/>
      <c r="B147" s="146"/>
      <c r="C147" s="147" t="s">
        <v>95</v>
      </c>
      <c r="D147" s="147" t="s">
        <v>186</v>
      </c>
      <c r="E147" s="148" t="s">
        <v>1009</v>
      </c>
      <c r="F147" s="149" t="s">
        <v>1010</v>
      </c>
      <c r="G147" s="150" t="s">
        <v>339</v>
      </c>
      <c r="H147" s="151">
        <v>4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44</v>
      </c>
      <c r="O147" s="55"/>
      <c r="P147" s="156">
        <f>O147*H147</f>
        <v>0</v>
      </c>
      <c r="Q147" s="156">
        <v>1.4919999999999999E-2</v>
      </c>
      <c r="R147" s="156">
        <f>Q147*H147</f>
        <v>5.9679999999999997E-2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190</v>
      </c>
      <c r="AT147" s="158" t="s">
        <v>186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190</v>
      </c>
      <c r="BM147" s="158" t="s">
        <v>1011</v>
      </c>
    </row>
    <row r="148" spans="1:65" s="2" customFormat="1" ht="24.2" customHeight="1">
      <c r="A148" s="29"/>
      <c r="B148" s="146"/>
      <c r="C148" s="147" t="s">
        <v>190</v>
      </c>
      <c r="D148" s="147" t="s">
        <v>186</v>
      </c>
      <c r="E148" s="148" t="s">
        <v>1012</v>
      </c>
      <c r="F148" s="149" t="s">
        <v>1013</v>
      </c>
      <c r="G148" s="150" t="s">
        <v>339</v>
      </c>
      <c r="H148" s="151">
        <v>12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1.9130000000000001E-2</v>
      </c>
      <c r="R148" s="156">
        <f>Q148*H148</f>
        <v>0.22956000000000001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190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190</v>
      </c>
      <c r="BM148" s="158" t="s">
        <v>1014</v>
      </c>
    </row>
    <row r="149" spans="1:65" s="2" customFormat="1" ht="14.45" customHeight="1">
      <c r="A149" s="29"/>
      <c r="B149" s="146"/>
      <c r="C149" s="147" t="s">
        <v>201</v>
      </c>
      <c r="D149" s="147" t="s">
        <v>186</v>
      </c>
      <c r="E149" s="148" t="s">
        <v>342</v>
      </c>
      <c r="F149" s="149" t="s">
        <v>343</v>
      </c>
      <c r="G149" s="150" t="s">
        <v>189</v>
      </c>
      <c r="H149" s="151">
        <v>1.7929999999999999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44</v>
      </c>
      <c r="O149" s="55"/>
      <c r="P149" s="156">
        <f>O149*H149</f>
        <v>0</v>
      </c>
      <c r="Q149" s="156">
        <v>2.4160300000000001</v>
      </c>
      <c r="R149" s="156">
        <f>Q149*H149</f>
        <v>4.3319417900000001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190</v>
      </c>
      <c r="AT149" s="158" t="s">
        <v>186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190</v>
      </c>
      <c r="BM149" s="158" t="s">
        <v>1015</v>
      </c>
    </row>
    <row r="150" spans="1:65" s="2" customFormat="1" ht="24.2" customHeight="1">
      <c r="A150" s="29"/>
      <c r="B150" s="146"/>
      <c r="C150" s="147" t="s">
        <v>205</v>
      </c>
      <c r="D150" s="147" t="s">
        <v>186</v>
      </c>
      <c r="E150" s="148" t="s">
        <v>346</v>
      </c>
      <c r="F150" s="149" t="s">
        <v>347</v>
      </c>
      <c r="G150" s="150" t="s">
        <v>241</v>
      </c>
      <c r="H150" s="151">
        <v>17.925000000000001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7.2500000000000004E-3</v>
      </c>
      <c r="R150" s="156">
        <f>Q150*H150</f>
        <v>0.12995625000000002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190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190</v>
      </c>
      <c r="BM150" s="158" t="s">
        <v>1016</v>
      </c>
    </row>
    <row r="151" spans="1:65" s="2" customFormat="1" ht="24.2" customHeight="1">
      <c r="A151" s="29"/>
      <c r="B151" s="146"/>
      <c r="C151" s="147" t="s">
        <v>209</v>
      </c>
      <c r="D151" s="147" t="s">
        <v>186</v>
      </c>
      <c r="E151" s="148" t="s">
        <v>350</v>
      </c>
      <c r="F151" s="149" t="s">
        <v>351</v>
      </c>
      <c r="G151" s="150" t="s">
        <v>241</v>
      </c>
      <c r="H151" s="151">
        <v>17.925000000000001</v>
      </c>
      <c r="I151" s="152"/>
      <c r="J151" s="151">
        <f>ROUND(I151*H151,3)</f>
        <v>0</v>
      </c>
      <c r="K151" s="153"/>
      <c r="L151" s="30"/>
      <c r="M151" s="154" t="s">
        <v>1</v>
      </c>
      <c r="N151" s="155" t="s">
        <v>44</v>
      </c>
      <c r="O151" s="55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190</v>
      </c>
      <c r="AT151" s="158" t="s">
        <v>186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190</v>
      </c>
      <c r="BM151" s="158" t="s">
        <v>1017</v>
      </c>
    </row>
    <row r="152" spans="1:65" s="2" customFormat="1" ht="14.45" customHeight="1">
      <c r="A152" s="29"/>
      <c r="B152" s="146"/>
      <c r="C152" s="147" t="s">
        <v>213</v>
      </c>
      <c r="D152" s="147" t="s">
        <v>186</v>
      </c>
      <c r="E152" s="148" t="s">
        <v>354</v>
      </c>
      <c r="F152" s="149" t="s">
        <v>355</v>
      </c>
      <c r="G152" s="150" t="s">
        <v>236</v>
      </c>
      <c r="H152" s="151">
        <v>5.3999999999999999E-2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1.01145</v>
      </c>
      <c r="R152" s="156">
        <f>Q152*H152</f>
        <v>5.4618299999999995E-2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190</v>
      </c>
      <c r="AT152" s="158" t="s">
        <v>186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190</v>
      </c>
      <c r="BM152" s="158" t="s">
        <v>1018</v>
      </c>
    </row>
    <row r="153" spans="1:65" s="2" customFormat="1" ht="24.2" customHeight="1">
      <c r="A153" s="29"/>
      <c r="B153" s="146"/>
      <c r="C153" s="147" t="s">
        <v>217</v>
      </c>
      <c r="D153" s="147" t="s">
        <v>186</v>
      </c>
      <c r="E153" s="148" t="s">
        <v>329</v>
      </c>
      <c r="F153" s="149" t="s">
        <v>330</v>
      </c>
      <c r="G153" s="150" t="s">
        <v>241</v>
      </c>
      <c r="H153" s="151">
        <v>59.015000000000001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44</v>
      </c>
      <c r="O153" s="55"/>
      <c r="P153" s="156">
        <f>O153*H153</f>
        <v>0</v>
      </c>
      <c r="Q153" s="156">
        <v>0.13406999999999999</v>
      </c>
      <c r="R153" s="156">
        <f>Q153*H153</f>
        <v>7.9121410499999998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190</v>
      </c>
      <c r="AT153" s="158" t="s">
        <v>186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190</v>
      </c>
      <c r="BM153" s="158" t="s">
        <v>1019</v>
      </c>
    </row>
    <row r="154" spans="1:65" s="12" customFormat="1" ht="22.9" customHeight="1">
      <c r="B154" s="133"/>
      <c r="D154" s="134" t="s">
        <v>77</v>
      </c>
      <c r="E154" s="144" t="s">
        <v>190</v>
      </c>
      <c r="F154" s="144" t="s">
        <v>373</v>
      </c>
      <c r="I154" s="136"/>
      <c r="J154" s="145">
        <f>BK154</f>
        <v>0</v>
      </c>
      <c r="L154" s="133"/>
      <c r="M154" s="138"/>
      <c r="N154" s="139"/>
      <c r="O154" s="139"/>
      <c r="P154" s="140">
        <f>SUM(P155:P162)</f>
        <v>0</v>
      </c>
      <c r="Q154" s="139"/>
      <c r="R154" s="140">
        <f>SUM(R155:R162)</f>
        <v>32.478994299999989</v>
      </c>
      <c r="S154" s="139"/>
      <c r="T154" s="141">
        <f>SUM(T155:T162)</f>
        <v>0</v>
      </c>
      <c r="AR154" s="134" t="s">
        <v>85</v>
      </c>
      <c r="AT154" s="142" t="s">
        <v>77</v>
      </c>
      <c r="AU154" s="142" t="s">
        <v>85</v>
      </c>
      <c r="AY154" s="134" t="s">
        <v>184</v>
      </c>
      <c r="BK154" s="143">
        <f>SUM(BK155:BK162)</f>
        <v>0</v>
      </c>
    </row>
    <row r="155" spans="1:65" s="2" customFormat="1" ht="37.9" customHeight="1">
      <c r="A155" s="29"/>
      <c r="B155" s="146"/>
      <c r="C155" s="147" t="s">
        <v>221</v>
      </c>
      <c r="D155" s="147" t="s">
        <v>186</v>
      </c>
      <c r="E155" s="148" t="s">
        <v>375</v>
      </c>
      <c r="F155" s="149" t="s">
        <v>376</v>
      </c>
      <c r="G155" s="150" t="s">
        <v>241</v>
      </c>
      <c r="H155" s="151">
        <v>87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0.16567999999999999</v>
      </c>
      <c r="R155" s="156">
        <f>Q155*H155</f>
        <v>14.414159999999999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190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190</v>
      </c>
      <c r="BM155" s="158" t="s">
        <v>1020</v>
      </c>
    </row>
    <row r="156" spans="1:65" s="2" customFormat="1" ht="24.2" customHeight="1">
      <c r="A156" s="29"/>
      <c r="B156" s="146"/>
      <c r="C156" s="147" t="s">
        <v>225</v>
      </c>
      <c r="D156" s="147" t="s">
        <v>186</v>
      </c>
      <c r="E156" s="148" t="s">
        <v>379</v>
      </c>
      <c r="F156" s="149" t="s">
        <v>380</v>
      </c>
      <c r="G156" s="150" t="s">
        <v>189</v>
      </c>
      <c r="H156" s="151">
        <v>4.3499999999999996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44</v>
      </c>
      <c r="O156" s="55"/>
      <c r="P156" s="156">
        <f>O156*H156</f>
        <v>0</v>
      </c>
      <c r="Q156" s="156">
        <v>2.2970199999999998</v>
      </c>
      <c r="R156" s="156">
        <f>Q156*H156</f>
        <v>9.9920369999999981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190</v>
      </c>
      <c r="AT156" s="158" t="s">
        <v>186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190</v>
      </c>
      <c r="BM156" s="158" t="s">
        <v>1021</v>
      </c>
    </row>
    <row r="157" spans="1:65" s="2" customFormat="1" ht="37.9" customHeight="1">
      <c r="A157" s="29"/>
      <c r="B157" s="146"/>
      <c r="C157" s="147" t="s">
        <v>229</v>
      </c>
      <c r="D157" s="147" t="s">
        <v>186</v>
      </c>
      <c r="E157" s="148" t="s">
        <v>383</v>
      </c>
      <c r="F157" s="149" t="s">
        <v>384</v>
      </c>
      <c r="G157" s="150" t="s">
        <v>241</v>
      </c>
      <c r="H157" s="151">
        <v>87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3.5200000000000001E-3</v>
      </c>
      <c r="R157" s="156">
        <f>Q157*H157</f>
        <v>0.30624000000000001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190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190</v>
      </c>
      <c r="BM157" s="158" t="s">
        <v>1022</v>
      </c>
    </row>
    <row r="158" spans="1:65" s="2" customFormat="1" ht="14.45" customHeight="1">
      <c r="A158" s="29"/>
      <c r="B158" s="146"/>
      <c r="C158" s="147" t="s">
        <v>233</v>
      </c>
      <c r="D158" s="147" t="s">
        <v>186</v>
      </c>
      <c r="E158" s="148" t="s">
        <v>387</v>
      </c>
      <c r="F158" s="149" t="s">
        <v>388</v>
      </c>
      <c r="G158" s="150" t="s">
        <v>389</v>
      </c>
      <c r="H158" s="151">
        <v>42.6</v>
      </c>
      <c r="I158" s="152"/>
      <c r="J158" s="151">
        <f>ROUND(I158*H158,3)</f>
        <v>0</v>
      </c>
      <c r="K158" s="153"/>
      <c r="L158" s="30"/>
      <c r="M158" s="154" t="s">
        <v>1</v>
      </c>
      <c r="N158" s="155" t="s">
        <v>44</v>
      </c>
      <c r="O158" s="55"/>
      <c r="P158" s="156">
        <f>O158*H158</f>
        <v>0</v>
      </c>
      <c r="Q158" s="156">
        <v>1.7639999999999999E-2</v>
      </c>
      <c r="R158" s="156">
        <f>Q158*H158</f>
        <v>0.75146400000000002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190</v>
      </c>
      <c r="AT158" s="158" t="s">
        <v>186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190</v>
      </c>
      <c r="BM158" s="158" t="s">
        <v>1023</v>
      </c>
    </row>
    <row r="159" spans="1:65" s="2" customFormat="1" ht="14.45" customHeight="1">
      <c r="A159" s="29"/>
      <c r="B159" s="146"/>
      <c r="C159" s="147" t="s">
        <v>238</v>
      </c>
      <c r="D159" s="147" t="s">
        <v>186</v>
      </c>
      <c r="E159" s="148" t="s">
        <v>1024</v>
      </c>
      <c r="F159" s="149" t="s">
        <v>1025</v>
      </c>
      <c r="G159" s="150" t="s">
        <v>189</v>
      </c>
      <c r="H159" s="151">
        <v>2.895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2.29698</v>
      </c>
      <c r="R159" s="156">
        <f>Q159*H159</f>
        <v>6.6497571000000004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190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190</v>
      </c>
      <c r="BM159" s="158" t="s">
        <v>1026</v>
      </c>
    </row>
    <row r="160" spans="1:65" s="2" customFormat="1" ht="24.2" customHeight="1">
      <c r="A160" s="29"/>
      <c r="B160" s="146"/>
      <c r="C160" s="147" t="s">
        <v>244</v>
      </c>
      <c r="D160" s="147" t="s">
        <v>186</v>
      </c>
      <c r="E160" s="148" t="s">
        <v>1027</v>
      </c>
      <c r="F160" s="149" t="s">
        <v>1028</v>
      </c>
      <c r="G160" s="150" t="s">
        <v>241</v>
      </c>
      <c r="H160" s="151">
        <v>81.2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44</v>
      </c>
      <c r="O160" s="55"/>
      <c r="P160" s="156">
        <f>O160*H160</f>
        <v>0</v>
      </c>
      <c r="Q160" s="156">
        <v>3.4099999999999998E-3</v>
      </c>
      <c r="R160" s="156">
        <f>Q160*H160</f>
        <v>0.27689199999999997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190</v>
      </c>
      <c r="AT160" s="158" t="s">
        <v>186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190</v>
      </c>
      <c r="BM160" s="158" t="s">
        <v>1029</v>
      </c>
    </row>
    <row r="161" spans="1:65" s="2" customFormat="1" ht="24.2" customHeight="1">
      <c r="A161" s="29"/>
      <c r="B161" s="146"/>
      <c r="C161" s="147" t="s">
        <v>248</v>
      </c>
      <c r="D161" s="147" t="s">
        <v>186</v>
      </c>
      <c r="E161" s="148" t="s">
        <v>1030</v>
      </c>
      <c r="F161" s="149" t="s">
        <v>1031</v>
      </c>
      <c r="G161" s="150" t="s">
        <v>241</v>
      </c>
      <c r="H161" s="151">
        <v>81.2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190</v>
      </c>
      <c r="AT161" s="158" t="s">
        <v>186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190</v>
      </c>
      <c r="BM161" s="158" t="s">
        <v>1032</v>
      </c>
    </row>
    <row r="162" spans="1:65" s="2" customFormat="1" ht="24.2" customHeight="1">
      <c r="A162" s="29"/>
      <c r="B162" s="146"/>
      <c r="C162" s="147" t="s">
        <v>252</v>
      </c>
      <c r="D162" s="147" t="s">
        <v>186</v>
      </c>
      <c r="E162" s="148" t="s">
        <v>1033</v>
      </c>
      <c r="F162" s="149" t="s">
        <v>1034</v>
      </c>
      <c r="G162" s="150" t="s">
        <v>236</v>
      </c>
      <c r="H162" s="151">
        <v>8.6999999999999994E-2</v>
      </c>
      <c r="I162" s="152"/>
      <c r="J162" s="151">
        <f>ROUND(I162*H162,3)</f>
        <v>0</v>
      </c>
      <c r="K162" s="153"/>
      <c r="L162" s="30"/>
      <c r="M162" s="154" t="s">
        <v>1</v>
      </c>
      <c r="N162" s="155" t="s">
        <v>44</v>
      </c>
      <c r="O162" s="55"/>
      <c r="P162" s="156">
        <f>O162*H162</f>
        <v>0</v>
      </c>
      <c r="Q162" s="156">
        <v>1.0165999999999999</v>
      </c>
      <c r="R162" s="156">
        <f>Q162*H162</f>
        <v>8.8444199999999987E-2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190</v>
      </c>
      <c r="AT162" s="158" t="s">
        <v>186</v>
      </c>
      <c r="AU162" s="158" t="s">
        <v>90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190</v>
      </c>
      <c r="BM162" s="158" t="s">
        <v>1035</v>
      </c>
    </row>
    <row r="163" spans="1:65" s="12" customFormat="1" ht="22.9" customHeight="1">
      <c r="B163" s="133"/>
      <c r="D163" s="134" t="s">
        <v>77</v>
      </c>
      <c r="E163" s="144" t="s">
        <v>205</v>
      </c>
      <c r="F163" s="144" t="s">
        <v>415</v>
      </c>
      <c r="I163" s="136"/>
      <c r="J163" s="145">
        <f>BK163</f>
        <v>0</v>
      </c>
      <c r="L163" s="133"/>
      <c r="M163" s="138"/>
      <c r="N163" s="139"/>
      <c r="O163" s="139"/>
      <c r="P163" s="140">
        <f>SUM(P164:P174)</f>
        <v>0</v>
      </c>
      <c r="Q163" s="139"/>
      <c r="R163" s="140">
        <f>SUM(R164:R174)</f>
        <v>12.524019550000002</v>
      </c>
      <c r="S163" s="139"/>
      <c r="T163" s="141">
        <f>SUM(T164:T174)</f>
        <v>0</v>
      </c>
      <c r="AR163" s="134" t="s">
        <v>85</v>
      </c>
      <c r="AT163" s="142" t="s">
        <v>77</v>
      </c>
      <c r="AU163" s="142" t="s">
        <v>85</v>
      </c>
      <c r="AY163" s="134" t="s">
        <v>184</v>
      </c>
      <c r="BK163" s="143">
        <f>SUM(BK164:BK174)</f>
        <v>0</v>
      </c>
    </row>
    <row r="164" spans="1:65" s="2" customFormat="1" ht="24.2" customHeight="1">
      <c r="A164" s="29"/>
      <c r="B164" s="146"/>
      <c r="C164" s="147" t="s">
        <v>256</v>
      </c>
      <c r="D164" s="147" t="s">
        <v>186</v>
      </c>
      <c r="E164" s="148" t="s">
        <v>1036</v>
      </c>
      <c r="F164" s="149" t="s">
        <v>1037</v>
      </c>
      <c r="G164" s="150" t="s">
        <v>241</v>
      </c>
      <c r="H164" s="151">
        <v>87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44</v>
      </c>
      <c r="O164" s="55"/>
      <c r="P164" s="156">
        <f>O164*H164</f>
        <v>0</v>
      </c>
      <c r="Q164" s="156">
        <v>7.3299999999999997E-3</v>
      </c>
      <c r="R164" s="156">
        <f>Q164*H164</f>
        <v>0.63771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190</v>
      </c>
      <c r="AT164" s="158" t="s">
        <v>186</v>
      </c>
      <c r="AU164" s="158" t="s">
        <v>90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190</v>
      </c>
      <c r="BM164" s="158" t="s">
        <v>1038</v>
      </c>
    </row>
    <row r="165" spans="1:65" s="2" customFormat="1" ht="24.2" customHeight="1">
      <c r="A165" s="29"/>
      <c r="B165" s="146"/>
      <c r="C165" s="147" t="s">
        <v>260</v>
      </c>
      <c r="D165" s="147" t="s">
        <v>186</v>
      </c>
      <c r="E165" s="148" t="s">
        <v>458</v>
      </c>
      <c r="F165" s="149" t="s">
        <v>459</v>
      </c>
      <c r="G165" s="150" t="s">
        <v>241</v>
      </c>
      <c r="H165" s="151">
        <v>87</v>
      </c>
      <c r="I165" s="152"/>
      <c r="J165" s="151">
        <f>ROUND(I165*H165,3)</f>
        <v>0</v>
      </c>
      <c r="K165" s="153"/>
      <c r="L165" s="30"/>
      <c r="M165" s="154" t="s">
        <v>1</v>
      </c>
      <c r="N165" s="155" t="s">
        <v>44</v>
      </c>
      <c r="O165" s="55"/>
      <c r="P165" s="156">
        <f>O165*H165</f>
        <v>0</v>
      </c>
      <c r="Q165" s="156">
        <v>4.15E-3</v>
      </c>
      <c r="R165" s="156">
        <f>Q165*H165</f>
        <v>0.36104999999999998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190</v>
      </c>
      <c r="AT165" s="158" t="s">
        <v>186</v>
      </c>
      <c r="AU165" s="158" t="s">
        <v>90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190</v>
      </c>
      <c r="BM165" s="158" t="s">
        <v>1039</v>
      </c>
    </row>
    <row r="166" spans="1:65" s="2" customFormat="1" ht="24.2" customHeight="1">
      <c r="A166" s="29"/>
      <c r="B166" s="146"/>
      <c r="C166" s="147" t="s">
        <v>7</v>
      </c>
      <c r="D166" s="147" t="s">
        <v>186</v>
      </c>
      <c r="E166" s="148" t="s">
        <v>1040</v>
      </c>
      <c r="F166" s="149" t="s">
        <v>1041</v>
      </c>
      <c r="G166" s="150" t="s">
        <v>241</v>
      </c>
      <c r="H166" s="151">
        <v>266.80500000000001</v>
      </c>
      <c r="I166" s="152"/>
      <c r="J166" s="151">
        <f>ROUND(I166*H166,3)</f>
        <v>0</v>
      </c>
      <c r="K166" s="153"/>
      <c r="L166" s="30"/>
      <c r="M166" s="154" t="s">
        <v>1</v>
      </c>
      <c r="N166" s="155" t="s">
        <v>44</v>
      </c>
      <c r="O166" s="55"/>
      <c r="P166" s="156">
        <f>O166*H166</f>
        <v>0</v>
      </c>
      <c r="Q166" s="156">
        <v>7.0000000000000001E-3</v>
      </c>
      <c r="R166" s="156">
        <f>Q166*H166</f>
        <v>1.8676350000000002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190</v>
      </c>
      <c r="AT166" s="158" t="s">
        <v>186</v>
      </c>
      <c r="AU166" s="158" t="s">
        <v>90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190</v>
      </c>
      <c r="BM166" s="158" t="s">
        <v>1042</v>
      </c>
    </row>
    <row r="167" spans="1:65" s="2" customFormat="1" ht="24.2" customHeight="1">
      <c r="A167" s="29"/>
      <c r="B167" s="146"/>
      <c r="C167" s="147" t="s">
        <v>267</v>
      </c>
      <c r="D167" s="147" t="s">
        <v>186</v>
      </c>
      <c r="E167" s="148" t="s">
        <v>470</v>
      </c>
      <c r="F167" s="149" t="s">
        <v>471</v>
      </c>
      <c r="G167" s="150" t="s">
        <v>241</v>
      </c>
      <c r="H167" s="151">
        <v>266.80500000000001</v>
      </c>
      <c r="I167" s="152"/>
      <c r="J167" s="151">
        <f>ROUND(I167*H167,3)</f>
        <v>0</v>
      </c>
      <c r="K167" s="153"/>
      <c r="L167" s="30"/>
      <c r="M167" s="154" t="s">
        <v>1</v>
      </c>
      <c r="N167" s="155" t="s">
        <v>44</v>
      </c>
      <c r="O167" s="55"/>
      <c r="P167" s="156">
        <f>O167*H167</f>
        <v>0</v>
      </c>
      <c r="Q167" s="156">
        <v>4.15E-3</v>
      </c>
      <c r="R167" s="156">
        <f>Q167*H167</f>
        <v>1.1072407500000001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190</v>
      </c>
      <c r="AT167" s="158" t="s">
        <v>186</v>
      </c>
      <c r="AU167" s="158" t="s">
        <v>90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190</v>
      </c>
      <c r="BM167" s="158" t="s">
        <v>1043</v>
      </c>
    </row>
    <row r="168" spans="1:65" s="2" customFormat="1" ht="24.2" customHeight="1">
      <c r="A168" s="29"/>
      <c r="B168" s="146"/>
      <c r="C168" s="147" t="s">
        <v>271</v>
      </c>
      <c r="D168" s="147" t="s">
        <v>186</v>
      </c>
      <c r="E168" s="148" t="s">
        <v>482</v>
      </c>
      <c r="F168" s="149" t="s">
        <v>483</v>
      </c>
      <c r="G168" s="150" t="s">
        <v>241</v>
      </c>
      <c r="H168" s="151">
        <v>152.74</v>
      </c>
      <c r="I168" s="152"/>
      <c r="J168" s="151">
        <f>ROUND(I168*H168,3)</f>
        <v>0</v>
      </c>
      <c r="K168" s="153"/>
      <c r="L168" s="30"/>
      <c r="M168" s="154" t="s">
        <v>1</v>
      </c>
      <c r="N168" s="155" t="s">
        <v>44</v>
      </c>
      <c r="O168" s="55"/>
      <c r="P168" s="156">
        <f>O168*H168</f>
        <v>0</v>
      </c>
      <c r="Q168" s="156">
        <v>4.15E-3</v>
      </c>
      <c r="R168" s="156">
        <f>Q168*H168</f>
        <v>0.63387100000000007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190</v>
      </c>
      <c r="AT168" s="158" t="s">
        <v>186</v>
      </c>
      <c r="AU168" s="158" t="s">
        <v>90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190</v>
      </c>
      <c r="BM168" s="158" t="s">
        <v>1044</v>
      </c>
    </row>
    <row r="169" spans="1:65" s="2" customFormat="1" ht="37.9" customHeight="1">
      <c r="A169" s="29"/>
      <c r="B169" s="146"/>
      <c r="C169" s="147" t="s">
        <v>275</v>
      </c>
      <c r="D169" s="147" t="s">
        <v>186</v>
      </c>
      <c r="E169" s="148" t="s">
        <v>1045</v>
      </c>
      <c r="F169" s="149" t="s">
        <v>1046</v>
      </c>
      <c r="G169" s="150" t="s">
        <v>241</v>
      </c>
      <c r="H169" s="151">
        <v>152.74</v>
      </c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44</v>
      </c>
      <c r="O169" s="55"/>
      <c r="P169" s="156">
        <f>O169*H169</f>
        <v>0</v>
      </c>
      <c r="Q169" s="156">
        <v>1.3469999999999999E-2</v>
      </c>
      <c r="R169" s="156">
        <f>Q169*H169</f>
        <v>2.0574078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190</v>
      </c>
      <c r="AT169" s="158" t="s">
        <v>186</v>
      </c>
      <c r="AU169" s="158" t="s">
        <v>90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190</v>
      </c>
      <c r="BM169" s="158" t="s">
        <v>1047</v>
      </c>
    </row>
    <row r="170" spans="1:65" s="2" customFormat="1" ht="24.2" customHeight="1">
      <c r="A170" s="29"/>
      <c r="B170" s="146"/>
      <c r="C170" s="147" t="s">
        <v>279</v>
      </c>
      <c r="D170" s="147" t="s">
        <v>186</v>
      </c>
      <c r="E170" s="148" t="s">
        <v>494</v>
      </c>
      <c r="F170" s="149" t="s">
        <v>495</v>
      </c>
      <c r="G170" s="150" t="s">
        <v>241</v>
      </c>
      <c r="H170" s="151">
        <v>63</v>
      </c>
      <c r="I170" s="152"/>
      <c r="J170" s="151">
        <f>ROUND(I170*H170,3)</f>
        <v>0</v>
      </c>
      <c r="K170" s="153"/>
      <c r="L170" s="30"/>
      <c r="M170" s="154" t="s">
        <v>1</v>
      </c>
      <c r="N170" s="155" t="s">
        <v>44</v>
      </c>
      <c r="O170" s="55"/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190</v>
      </c>
      <c r="AT170" s="158" t="s">
        <v>186</v>
      </c>
      <c r="AU170" s="158" t="s">
        <v>90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190</v>
      </c>
      <c r="BM170" s="158" t="s">
        <v>1048</v>
      </c>
    </row>
    <row r="171" spans="1:65" s="2" customFormat="1" ht="24.2" customHeight="1">
      <c r="A171" s="29"/>
      <c r="B171" s="146"/>
      <c r="C171" s="161" t="s">
        <v>283</v>
      </c>
      <c r="D171" s="161" t="s">
        <v>417</v>
      </c>
      <c r="E171" s="162" t="s">
        <v>498</v>
      </c>
      <c r="F171" s="163" t="s">
        <v>499</v>
      </c>
      <c r="G171" s="164" t="s">
        <v>241</v>
      </c>
      <c r="H171" s="165">
        <v>63</v>
      </c>
      <c r="I171" s="166"/>
      <c r="J171" s="165">
        <f>ROUND(I171*H171,3)</f>
        <v>0</v>
      </c>
      <c r="K171" s="167"/>
      <c r="L171" s="168"/>
      <c r="M171" s="169" t="s">
        <v>1</v>
      </c>
      <c r="N171" s="170" t="s">
        <v>44</v>
      </c>
      <c r="O171" s="55"/>
      <c r="P171" s="156">
        <f>O171*H171</f>
        <v>0</v>
      </c>
      <c r="Q171" s="156">
        <v>1E-4</v>
      </c>
      <c r="R171" s="156">
        <f>Q171*H171</f>
        <v>6.3E-3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213</v>
      </c>
      <c r="AT171" s="158" t="s">
        <v>417</v>
      </c>
      <c r="AU171" s="158" t="s">
        <v>90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190</v>
      </c>
      <c r="BM171" s="158" t="s">
        <v>1049</v>
      </c>
    </row>
    <row r="172" spans="1:65" s="2" customFormat="1" ht="14.45" customHeight="1">
      <c r="A172" s="29"/>
      <c r="B172" s="146"/>
      <c r="C172" s="147" t="s">
        <v>287</v>
      </c>
      <c r="D172" s="147" t="s">
        <v>186</v>
      </c>
      <c r="E172" s="148" t="s">
        <v>502</v>
      </c>
      <c r="F172" s="149" t="s">
        <v>503</v>
      </c>
      <c r="G172" s="150" t="s">
        <v>389</v>
      </c>
      <c r="H172" s="151">
        <v>84.7</v>
      </c>
      <c r="I172" s="152"/>
      <c r="J172" s="151">
        <f>ROUND(I172*H172,3)</f>
        <v>0</v>
      </c>
      <c r="K172" s="153"/>
      <c r="L172" s="30"/>
      <c r="M172" s="154" t="s">
        <v>1</v>
      </c>
      <c r="N172" s="155" t="s">
        <v>44</v>
      </c>
      <c r="O172" s="55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190</v>
      </c>
      <c r="AT172" s="158" t="s">
        <v>186</v>
      </c>
      <c r="AU172" s="158" t="s">
        <v>90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190</v>
      </c>
      <c r="BM172" s="158" t="s">
        <v>1050</v>
      </c>
    </row>
    <row r="173" spans="1:65" s="2" customFormat="1" ht="37.9" customHeight="1">
      <c r="A173" s="29"/>
      <c r="B173" s="146"/>
      <c r="C173" s="161" t="s">
        <v>291</v>
      </c>
      <c r="D173" s="161" t="s">
        <v>417</v>
      </c>
      <c r="E173" s="162" t="s">
        <v>506</v>
      </c>
      <c r="F173" s="163" t="s">
        <v>507</v>
      </c>
      <c r="G173" s="164" t="s">
        <v>389</v>
      </c>
      <c r="H173" s="165">
        <v>84.7</v>
      </c>
      <c r="I173" s="166"/>
      <c r="J173" s="165">
        <f>ROUND(I173*H173,3)</f>
        <v>0</v>
      </c>
      <c r="K173" s="167"/>
      <c r="L173" s="168"/>
      <c r="M173" s="169" t="s">
        <v>1</v>
      </c>
      <c r="N173" s="170" t="s">
        <v>44</v>
      </c>
      <c r="O173" s="55"/>
      <c r="P173" s="156">
        <f>O173*H173</f>
        <v>0</v>
      </c>
      <c r="Q173" s="156">
        <v>1.4999999999999999E-4</v>
      </c>
      <c r="R173" s="156">
        <f>Q173*H173</f>
        <v>1.2704999999999999E-2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213</v>
      </c>
      <c r="AT173" s="158" t="s">
        <v>417</v>
      </c>
      <c r="AU173" s="158" t="s">
        <v>90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190</v>
      </c>
      <c r="BM173" s="158" t="s">
        <v>1051</v>
      </c>
    </row>
    <row r="174" spans="1:65" s="2" customFormat="1" ht="24.2" customHeight="1">
      <c r="A174" s="29"/>
      <c r="B174" s="146"/>
      <c r="C174" s="147" t="s">
        <v>295</v>
      </c>
      <c r="D174" s="147" t="s">
        <v>186</v>
      </c>
      <c r="E174" s="148" t="s">
        <v>510</v>
      </c>
      <c r="F174" s="149" t="s">
        <v>511</v>
      </c>
      <c r="G174" s="150" t="s">
        <v>241</v>
      </c>
      <c r="H174" s="151">
        <v>63</v>
      </c>
      <c r="I174" s="152"/>
      <c r="J174" s="151">
        <f>ROUND(I174*H174,3)</f>
        <v>0</v>
      </c>
      <c r="K174" s="153"/>
      <c r="L174" s="30"/>
      <c r="M174" s="154" t="s">
        <v>1</v>
      </c>
      <c r="N174" s="155" t="s">
        <v>44</v>
      </c>
      <c r="O174" s="55"/>
      <c r="P174" s="156">
        <f>O174*H174</f>
        <v>0</v>
      </c>
      <c r="Q174" s="156">
        <v>9.2700000000000005E-2</v>
      </c>
      <c r="R174" s="156">
        <f>Q174*H174</f>
        <v>5.8401000000000005</v>
      </c>
      <c r="S174" s="156">
        <v>0</v>
      </c>
      <c r="T174" s="157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190</v>
      </c>
      <c r="AT174" s="158" t="s">
        <v>186</v>
      </c>
      <c r="AU174" s="158" t="s">
        <v>90</v>
      </c>
      <c r="AY174" s="14" t="s">
        <v>184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4" t="s">
        <v>90</v>
      </c>
      <c r="BK174" s="160">
        <f>ROUND(I174*H174,3)</f>
        <v>0</v>
      </c>
      <c r="BL174" s="14" t="s">
        <v>190</v>
      </c>
      <c r="BM174" s="158" t="s">
        <v>1052</v>
      </c>
    </row>
    <row r="175" spans="1:65" s="12" customFormat="1" ht="22.9" customHeight="1">
      <c r="B175" s="133"/>
      <c r="D175" s="134" t="s">
        <v>77</v>
      </c>
      <c r="E175" s="144" t="s">
        <v>587</v>
      </c>
      <c r="F175" s="144" t="s">
        <v>655</v>
      </c>
      <c r="I175" s="136"/>
      <c r="J175" s="145">
        <f>BK175</f>
        <v>0</v>
      </c>
      <c r="L175" s="133"/>
      <c r="M175" s="138"/>
      <c r="N175" s="139"/>
      <c r="O175" s="139"/>
      <c r="P175" s="140">
        <f>P176</f>
        <v>0</v>
      </c>
      <c r="Q175" s="139"/>
      <c r="R175" s="140">
        <f>R176</f>
        <v>0</v>
      </c>
      <c r="S175" s="139"/>
      <c r="T175" s="141">
        <f>T176</f>
        <v>0</v>
      </c>
      <c r="AR175" s="134" t="s">
        <v>85</v>
      </c>
      <c r="AT175" s="142" t="s">
        <v>77</v>
      </c>
      <c r="AU175" s="142" t="s">
        <v>85</v>
      </c>
      <c r="AY175" s="134" t="s">
        <v>184</v>
      </c>
      <c r="BK175" s="143">
        <f>BK176</f>
        <v>0</v>
      </c>
    </row>
    <row r="176" spans="1:65" s="2" customFormat="1" ht="24.2" customHeight="1">
      <c r="A176" s="29"/>
      <c r="B176" s="146"/>
      <c r="C176" s="147" t="s">
        <v>299</v>
      </c>
      <c r="D176" s="147" t="s">
        <v>186</v>
      </c>
      <c r="E176" s="148" t="s">
        <v>657</v>
      </c>
      <c r="F176" s="149" t="s">
        <v>658</v>
      </c>
      <c r="G176" s="150" t="s">
        <v>236</v>
      </c>
      <c r="H176" s="151">
        <v>125.57599999999999</v>
      </c>
      <c r="I176" s="152"/>
      <c r="J176" s="151">
        <f>ROUND(I176*H176,3)</f>
        <v>0</v>
      </c>
      <c r="K176" s="153"/>
      <c r="L176" s="30"/>
      <c r="M176" s="154" t="s">
        <v>1</v>
      </c>
      <c r="N176" s="155" t="s">
        <v>44</v>
      </c>
      <c r="O176" s="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190</v>
      </c>
      <c r="AT176" s="158" t="s">
        <v>186</v>
      </c>
      <c r="AU176" s="158" t="s">
        <v>90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190</v>
      </c>
      <c r="BM176" s="158" t="s">
        <v>1053</v>
      </c>
    </row>
    <row r="177" spans="1:65" s="12" customFormat="1" ht="25.9" customHeight="1">
      <c r="B177" s="133"/>
      <c r="D177" s="134" t="s">
        <v>77</v>
      </c>
      <c r="E177" s="135" t="s">
        <v>660</v>
      </c>
      <c r="F177" s="135" t="s">
        <v>661</v>
      </c>
      <c r="I177" s="136"/>
      <c r="J177" s="137">
        <f>BK177</f>
        <v>0</v>
      </c>
      <c r="L177" s="133"/>
      <c r="M177" s="138"/>
      <c r="N177" s="139"/>
      <c r="O177" s="139"/>
      <c r="P177" s="140">
        <f>P178+P195+P207+P218</f>
        <v>0</v>
      </c>
      <c r="Q177" s="139"/>
      <c r="R177" s="140">
        <f>R178+R195+R207+R218</f>
        <v>5.9259983999999992</v>
      </c>
      <c r="S177" s="139"/>
      <c r="T177" s="141">
        <f>T178+T195+T207+T218</f>
        <v>0</v>
      </c>
      <c r="AR177" s="134" t="s">
        <v>90</v>
      </c>
      <c r="AT177" s="142" t="s">
        <v>77</v>
      </c>
      <c r="AU177" s="142" t="s">
        <v>78</v>
      </c>
      <c r="AY177" s="134" t="s">
        <v>184</v>
      </c>
      <c r="BK177" s="143">
        <f>BK178+BK195+BK207+BK218</f>
        <v>0</v>
      </c>
    </row>
    <row r="178" spans="1:65" s="12" customFormat="1" ht="22.9" customHeight="1">
      <c r="B178" s="133"/>
      <c r="D178" s="134" t="s">
        <v>77</v>
      </c>
      <c r="E178" s="144" t="s">
        <v>473</v>
      </c>
      <c r="F178" s="144" t="s">
        <v>662</v>
      </c>
      <c r="I178" s="136"/>
      <c r="J178" s="145">
        <f>BK178</f>
        <v>0</v>
      </c>
      <c r="L178" s="133"/>
      <c r="M178" s="138"/>
      <c r="N178" s="139"/>
      <c r="O178" s="139"/>
      <c r="P178" s="140">
        <f>P179+P187</f>
        <v>0</v>
      </c>
      <c r="Q178" s="139"/>
      <c r="R178" s="140">
        <f>R179+R187</f>
        <v>1.2847903000000001</v>
      </c>
      <c r="S178" s="139"/>
      <c r="T178" s="141">
        <f>T179+T187</f>
        <v>0</v>
      </c>
      <c r="AR178" s="134" t="s">
        <v>90</v>
      </c>
      <c r="AT178" s="142" t="s">
        <v>77</v>
      </c>
      <c r="AU178" s="142" t="s">
        <v>85</v>
      </c>
      <c r="AY178" s="134" t="s">
        <v>184</v>
      </c>
      <c r="BK178" s="143">
        <f>BK179+BK187</f>
        <v>0</v>
      </c>
    </row>
    <row r="179" spans="1:65" s="12" customFormat="1" ht="20.85" customHeight="1">
      <c r="B179" s="133"/>
      <c r="D179" s="134" t="s">
        <v>77</v>
      </c>
      <c r="E179" s="144" t="s">
        <v>1054</v>
      </c>
      <c r="F179" s="144" t="s">
        <v>1055</v>
      </c>
      <c r="I179" s="136"/>
      <c r="J179" s="145">
        <f>BK179</f>
        <v>0</v>
      </c>
      <c r="L179" s="133"/>
      <c r="M179" s="138"/>
      <c r="N179" s="139"/>
      <c r="O179" s="139"/>
      <c r="P179" s="140">
        <f>SUM(P180:P186)</f>
        <v>0</v>
      </c>
      <c r="Q179" s="139"/>
      <c r="R179" s="140">
        <f>SUM(R180:R186)</f>
        <v>0.48324160000000005</v>
      </c>
      <c r="S179" s="139"/>
      <c r="T179" s="141">
        <f>SUM(T180:T186)</f>
        <v>0</v>
      </c>
      <c r="AR179" s="134" t="s">
        <v>90</v>
      </c>
      <c r="AT179" s="142" t="s">
        <v>77</v>
      </c>
      <c r="AU179" s="142" t="s">
        <v>90</v>
      </c>
      <c r="AY179" s="134" t="s">
        <v>184</v>
      </c>
      <c r="BK179" s="143">
        <f>SUM(BK180:BK186)</f>
        <v>0</v>
      </c>
    </row>
    <row r="180" spans="1:65" s="2" customFormat="1" ht="24.2" customHeight="1">
      <c r="A180" s="29"/>
      <c r="B180" s="146"/>
      <c r="C180" s="147" t="s">
        <v>303</v>
      </c>
      <c r="D180" s="147" t="s">
        <v>186</v>
      </c>
      <c r="E180" s="148" t="s">
        <v>1056</v>
      </c>
      <c r="F180" s="149" t="s">
        <v>1057</v>
      </c>
      <c r="G180" s="150" t="s">
        <v>339</v>
      </c>
      <c r="H180" s="151">
        <v>1</v>
      </c>
      <c r="I180" s="152"/>
      <c r="J180" s="151">
        <f>ROUND(I180*H180,3)</f>
        <v>0</v>
      </c>
      <c r="K180" s="153"/>
      <c r="L180" s="30"/>
      <c r="M180" s="154" t="s">
        <v>1</v>
      </c>
      <c r="N180" s="155" t="s">
        <v>44</v>
      </c>
      <c r="O180" s="55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248</v>
      </c>
      <c r="AT180" s="158" t="s">
        <v>186</v>
      </c>
      <c r="AU180" s="158" t="s">
        <v>95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248</v>
      </c>
      <c r="BM180" s="158" t="s">
        <v>1058</v>
      </c>
    </row>
    <row r="181" spans="1:65" s="2" customFormat="1" ht="37.9" customHeight="1">
      <c r="A181" s="29"/>
      <c r="B181" s="146"/>
      <c r="C181" s="147" t="s">
        <v>308</v>
      </c>
      <c r="D181" s="147" t="s">
        <v>186</v>
      </c>
      <c r="E181" s="148" t="s">
        <v>1059</v>
      </c>
      <c r="F181" s="149" t="s">
        <v>1060</v>
      </c>
      <c r="G181" s="150" t="s">
        <v>241</v>
      </c>
      <c r="H181" s="151">
        <v>192.56</v>
      </c>
      <c r="I181" s="152"/>
      <c r="J181" s="151">
        <f>ROUND(I181*H181,3)</f>
        <v>0</v>
      </c>
      <c r="K181" s="153"/>
      <c r="L181" s="30"/>
      <c r="M181" s="154" t="s">
        <v>1</v>
      </c>
      <c r="N181" s="155" t="s">
        <v>44</v>
      </c>
      <c r="O181" s="55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248</v>
      </c>
      <c r="AT181" s="158" t="s">
        <v>186</v>
      </c>
      <c r="AU181" s="158" t="s">
        <v>95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248</v>
      </c>
      <c r="BM181" s="158" t="s">
        <v>1061</v>
      </c>
    </row>
    <row r="182" spans="1:65" s="2" customFormat="1" ht="37.9" customHeight="1">
      <c r="A182" s="29"/>
      <c r="B182" s="146"/>
      <c r="C182" s="161" t="s">
        <v>312</v>
      </c>
      <c r="D182" s="161" t="s">
        <v>417</v>
      </c>
      <c r="E182" s="162" t="s">
        <v>1062</v>
      </c>
      <c r="F182" s="163" t="s">
        <v>1063</v>
      </c>
      <c r="G182" s="164" t="s">
        <v>241</v>
      </c>
      <c r="H182" s="165">
        <v>192.56</v>
      </c>
      <c r="I182" s="166"/>
      <c r="J182" s="165">
        <f>ROUND(I182*H182,3)</f>
        <v>0</v>
      </c>
      <c r="K182" s="167"/>
      <c r="L182" s="168"/>
      <c r="M182" s="169" t="s">
        <v>1</v>
      </c>
      <c r="N182" s="170" t="s">
        <v>44</v>
      </c>
      <c r="O182" s="55"/>
      <c r="P182" s="156">
        <f>O182*H182</f>
        <v>0</v>
      </c>
      <c r="Q182" s="156">
        <v>1.9E-3</v>
      </c>
      <c r="R182" s="156">
        <f>Q182*H182</f>
        <v>0.36586400000000002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312</v>
      </c>
      <c r="AT182" s="158" t="s">
        <v>417</v>
      </c>
      <c r="AU182" s="158" t="s">
        <v>95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248</v>
      </c>
      <c r="BM182" s="158" t="s">
        <v>1064</v>
      </c>
    </row>
    <row r="183" spans="1:65" s="2" customFormat="1" ht="14.45" customHeight="1">
      <c r="A183" s="29"/>
      <c r="B183" s="146"/>
      <c r="C183" s="161" t="s">
        <v>316</v>
      </c>
      <c r="D183" s="161" t="s">
        <v>417</v>
      </c>
      <c r="E183" s="162" t="s">
        <v>1065</v>
      </c>
      <c r="F183" s="163" t="s">
        <v>1066</v>
      </c>
      <c r="G183" s="164" t="s">
        <v>339</v>
      </c>
      <c r="H183" s="165">
        <v>192</v>
      </c>
      <c r="I183" s="166"/>
      <c r="J183" s="165">
        <f>ROUND(I183*H183,3)</f>
        <v>0</v>
      </c>
      <c r="K183" s="167"/>
      <c r="L183" s="168"/>
      <c r="M183" s="169" t="s">
        <v>1</v>
      </c>
      <c r="N183" s="170" t="s">
        <v>44</v>
      </c>
      <c r="O183" s="55"/>
      <c r="P183" s="156">
        <f>O183*H183</f>
        <v>0</v>
      </c>
      <c r="Q183" s="156">
        <v>1.4999999999999999E-4</v>
      </c>
      <c r="R183" s="156">
        <f>Q183*H183</f>
        <v>2.8799999999999999E-2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312</v>
      </c>
      <c r="AT183" s="158" t="s">
        <v>417</v>
      </c>
      <c r="AU183" s="158" t="s">
        <v>95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248</v>
      </c>
      <c r="BM183" s="158" t="s">
        <v>1067</v>
      </c>
    </row>
    <row r="184" spans="1:65" s="2" customFormat="1" ht="24.2" customHeight="1">
      <c r="A184" s="29"/>
      <c r="B184" s="146"/>
      <c r="C184" s="147" t="s">
        <v>320</v>
      </c>
      <c r="D184" s="147" t="s">
        <v>186</v>
      </c>
      <c r="E184" s="148" t="s">
        <v>1068</v>
      </c>
      <c r="F184" s="149" t="s">
        <v>1069</v>
      </c>
      <c r="G184" s="150" t="s">
        <v>241</v>
      </c>
      <c r="H184" s="151">
        <v>192.56</v>
      </c>
      <c r="I184" s="152"/>
      <c r="J184" s="151">
        <f>ROUND(I184*H184,3)</f>
        <v>0</v>
      </c>
      <c r="K184" s="153"/>
      <c r="L184" s="30"/>
      <c r="M184" s="154" t="s">
        <v>1</v>
      </c>
      <c r="N184" s="155" t="s">
        <v>44</v>
      </c>
      <c r="O184" s="55"/>
      <c r="P184" s="156">
        <f>O184*H184</f>
        <v>0</v>
      </c>
      <c r="Q184" s="156">
        <v>0</v>
      </c>
      <c r="R184" s="156">
        <f>Q184*H184</f>
        <v>0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248</v>
      </c>
      <c r="AT184" s="158" t="s">
        <v>186</v>
      </c>
      <c r="AU184" s="158" t="s">
        <v>95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248</v>
      </c>
      <c r="BM184" s="158" t="s">
        <v>1070</v>
      </c>
    </row>
    <row r="185" spans="1:65" s="2" customFormat="1" ht="37.9" customHeight="1">
      <c r="A185" s="29"/>
      <c r="B185" s="146"/>
      <c r="C185" s="161" t="s">
        <v>324</v>
      </c>
      <c r="D185" s="161" t="s">
        <v>417</v>
      </c>
      <c r="E185" s="162" t="s">
        <v>1071</v>
      </c>
      <c r="F185" s="163" t="s">
        <v>1072</v>
      </c>
      <c r="G185" s="164" t="s">
        <v>241</v>
      </c>
      <c r="H185" s="165">
        <v>221.44399999999999</v>
      </c>
      <c r="I185" s="166"/>
      <c r="J185" s="165">
        <f>ROUND(I185*H185,3)</f>
        <v>0</v>
      </c>
      <c r="K185" s="167"/>
      <c r="L185" s="168"/>
      <c r="M185" s="169" t="s">
        <v>1</v>
      </c>
      <c r="N185" s="170" t="s">
        <v>44</v>
      </c>
      <c r="O185" s="55"/>
      <c r="P185" s="156">
        <f>O185*H185</f>
        <v>0</v>
      </c>
      <c r="Q185" s="156">
        <v>4.0000000000000002E-4</v>
      </c>
      <c r="R185" s="156">
        <f>Q185*H185</f>
        <v>8.8577600000000006E-2</v>
      </c>
      <c r="S185" s="156">
        <v>0</v>
      </c>
      <c r="T185" s="157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312</v>
      </c>
      <c r="AT185" s="158" t="s">
        <v>417</v>
      </c>
      <c r="AU185" s="158" t="s">
        <v>95</v>
      </c>
      <c r="AY185" s="14" t="s">
        <v>184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4" t="s">
        <v>90</v>
      </c>
      <c r="BK185" s="160">
        <f>ROUND(I185*H185,3)</f>
        <v>0</v>
      </c>
      <c r="BL185" s="14" t="s">
        <v>248</v>
      </c>
      <c r="BM185" s="158" t="s">
        <v>1073</v>
      </c>
    </row>
    <row r="186" spans="1:65" s="2" customFormat="1" ht="24.2" customHeight="1">
      <c r="A186" s="29"/>
      <c r="B186" s="146"/>
      <c r="C186" s="147" t="s">
        <v>328</v>
      </c>
      <c r="D186" s="147" t="s">
        <v>186</v>
      </c>
      <c r="E186" s="148" t="s">
        <v>1074</v>
      </c>
      <c r="F186" s="149" t="s">
        <v>1075</v>
      </c>
      <c r="G186" s="150" t="s">
        <v>236</v>
      </c>
      <c r="H186" s="151">
        <v>0.48299999999999998</v>
      </c>
      <c r="I186" s="152"/>
      <c r="J186" s="151">
        <f>ROUND(I186*H186,3)</f>
        <v>0</v>
      </c>
      <c r="K186" s="153"/>
      <c r="L186" s="30"/>
      <c r="M186" s="154" t="s">
        <v>1</v>
      </c>
      <c r="N186" s="155" t="s">
        <v>44</v>
      </c>
      <c r="O186" s="55"/>
      <c r="P186" s="156">
        <f>O186*H186</f>
        <v>0</v>
      </c>
      <c r="Q186" s="156">
        <v>0</v>
      </c>
      <c r="R186" s="156">
        <f>Q186*H186</f>
        <v>0</v>
      </c>
      <c r="S186" s="156">
        <v>0</v>
      </c>
      <c r="T186" s="157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248</v>
      </c>
      <c r="AT186" s="158" t="s">
        <v>186</v>
      </c>
      <c r="AU186" s="158" t="s">
        <v>95</v>
      </c>
      <c r="AY186" s="14" t="s">
        <v>184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4" t="s">
        <v>90</v>
      </c>
      <c r="BK186" s="160">
        <f>ROUND(I186*H186,3)</f>
        <v>0</v>
      </c>
      <c r="BL186" s="14" t="s">
        <v>248</v>
      </c>
      <c r="BM186" s="158" t="s">
        <v>1076</v>
      </c>
    </row>
    <row r="187" spans="1:65" s="12" customFormat="1" ht="20.85" customHeight="1">
      <c r="B187" s="133"/>
      <c r="D187" s="134" t="s">
        <v>77</v>
      </c>
      <c r="E187" s="144" t="s">
        <v>685</v>
      </c>
      <c r="F187" s="144" t="s">
        <v>686</v>
      </c>
      <c r="I187" s="136"/>
      <c r="J187" s="145">
        <f>BK187</f>
        <v>0</v>
      </c>
      <c r="L187" s="133"/>
      <c r="M187" s="138"/>
      <c r="N187" s="139"/>
      <c r="O187" s="139"/>
      <c r="P187" s="140">
        <f>SUM(P188:P194)</f>
        <v>0</v>
      </c>
      <c r="Q187" s="139"/>
      <c r="R187" s="140">
        <f>SUM(R188:R194)</f>
        <v>0.80154869999999989</v>
      </c>
      <c r="S187" s="139"/>
      <c r="T187" s="141">
        <f>SUM(T188:T194)</f>
        <v>0</v>
      </c>
      <c r="AR187" s="134" t="s">
        <v>90</v>
      </c>
      <c r="AT187" s="142" t="s">
        <v>77</v>
      </c>
      <c r="AU187" s="142" t="s">
        <v>90</v>
      </c>
      <c r="AY187" s="134" t="s">
        <v>184</v>
      </c>
      <c r="BK187" s="143">
        <f>SUM(BK188:BK194)</f>
        <v>0</v>
      </c>
    </row>
    <row r="188" spans="1:65" s="2" customFormat="1" ht="24.2" customHeight="1">
      <c r="A188" s="29"/>
      <c r="B188" s="146"/>
      <c r="C188" s="147" t="s">
        <v>332</v>
      </c>
      <c r="D188" s="147" t="s">
        <v>186</v>
      </c>
      <c r="E188" s="148" t="s">
        <v>1077</v>
      </c>
      <c r="F188" s="149" t="s">
        <v>1078</v>
      </c>
      <c r="G188" s="150" t="s">
        <v>241</v>
      </c>
      <c r="H188" s="151">
        <v>87</v>
      </c>
      <c r="I188" s="152"/>
      <c r="J188" s="151">
        <f>ROUND(I188*H188,3)</f>
        <v>0</v>
      </c>
      <c r="K188" s="153"/>
      <c r="L188" s="30"/>
      <c r="M188" s="154" t="s">
        <v>1</v>
      </c>
      <c r="N188" s="155" t="s">
        <v>44</v>
      </c>
      <c r="O188" s="55"/>
      <c r="P188" s="156">
        <f>O188*H188</f>
        <v>0</v>
      </c>
      <c r="Q188" s="156">
        <v>1.2E-4</v>
      </c>
      <c r="R188" s="156">
        <f>Q188*H188</f>
        <v>1.044E-2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248</v>
      </c>
      <c r="AT188" s="158" t="s">
        <v>186</v>
      </c>
      <c r="AU188" s="158" t="s">
        <v>95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248</v>
      </c>
      <c r="BM188" s="158" t="s">
        <v>1079</v>
      </c>
    </row>
    <row r="189" spans="1:65" s="2" customFormat="1" ht="24.2" customHeight="1">
      <c r="A189" s="29"/>
      <c r="B189" s="146"/>
      <c r="C189" s="161" t="s">
        <v>336</v>
      </c>
      <c r="D189" s="161" t="s">
        <v>417</v>
      </c>
      <c r="E189" s="162" t="s">
        <v>1080</v>
      </c>
      <c r="F189" s="163" t="s">
        <v>1081</v>
      </c>
      <c r="G189" s="164" t="s">
        <v>241</v>
      </c>
      <c r="H189" s="165">
        <v>177.48</v>
      </c>
      <c r="I189" s="166"/>
      <c r="J189" s="165">
        <f>ROUND(I189*H189,3)</f>
        <v>0</v>
      </c>
      <c r="K189" s="167"/>
      <c r="L189" s="168"/>
      <c r="M189" s="169" t="s">
        <v>1</v>
      </c>
      <c r="N189" s="170" t="s">
        <v>44</v>
      </c>
      <c r="O189" s="55"/>
      <c r="P189" s="156">
        <f>O189*H189</f>
        <v>0</v>
      </c>
      <c r="Q189" s="156">
        <v>3.9199999999999999E-3</v>
      </c>
      <c r="R189" s="156">
        <f>Q189*H189</f>
        <v>0.69572159999999994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312</v>
      </c>
      <c r="AT189" s="158" t="s">
        <v>417</v>
      </c>
      <c r="AU189" s="158" t="s">
        <v>95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248</v>
      </c>
      <c r="BM189" s="158" t="s">
        <v>1082</v>
      </c>
    </row>
    <row r="190" spans="1:65" s="2" customFormat="1" ht="24.2" customHeight="1">
      <c r="A190" s="29"/>
      <c r="B190" s="146"/>
      <c r="C190" s="147" t="s">
        <v>341</v>
      </c>
      <c r="D190" s="147" t="s">
        <v>186</v>
      </c>
      <c r="E190" s="148" t="s">
        <v>1083</v>
      </c>
      <c r="F190" s="149" t="s">
        <v>1084</v>
      </c>
      <c r="G190" s="150" t="s">
        <v>241</v>
      </c>
      <c r="H190" s="151">
        <v>50.18</v>
      </c>
      <c r="I190" s="152"/>
      <c r="J190" s="151">
        <f>ROUND(I190*H190,3)</f>
        <v>0</v>
      </c>
      <c r="K190" s="153"/>
      <c r="L190" s="30"/>
      <c r="M190" s="154" t="s">
        <v>1</v>
      </c>
      <c r="N190" s="155" t="s">
        <v>44</v>
      </c>
      <c r="O190" s="55"/>
      <c r="P190" s="156">
        <f>O190*H190</f>
        <v>0</v>
      </c>
      <c r="Q190" s="156">
        <v>1.2E-4</v>
      </c>
      <c r="R190" s="156">
        <f>Q190*H190</f>
        <v>6.0216000000000002E-3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248</v>
      </c>
      <c r="AT190" s="158" t="s">
        <v>186</v>
      </c>
      <c r="AU190" s="158" t="s">
        <v>95</v>
      </c>
      <c r="AY190" s="14" t="s">
        <v>184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90</v>
      </c>
      <c r="BK190" s="160">
        <f>ROUND(I190*H190,3)</f>
        <v>0</v>
      </c>
      <c r="BL190" s="14" t="s">
        <v>248</v>
      </c>
      <c r="BM190" s="158" t="s">
        <v>1085</v>
      </c>
    </row>
    <row r="191" spans="1:65" s="2" customFormat="1" ht="24.2" customHeight="1">
      <c r="A191" s="29"/>
      <c r="B191" s="146"/>
      <c r="C191" s="161" t="s">
        <v>345</v>
      </c>
      <c r="D191" s="161" t="s">
        <v>417</v>
      </c>
      <c r="E191" s="162" t="s">
        <v>1086</v>
      </c>
      <c r="F191" s="163" t="s">
        <v>1087</v>
      </c>
      <c r="G191" s="164" t="s">
        <v>241</v>
      </c>
      <c r="H191" s="165">
        <v>51.183999999999997</v>
      </c>
      <c r="I191" s="166"/>
      <c r="J191" s="165">
        <f>ROUND(I191*H191,3)</f>
        <v>0</v>
      </c>
      <c r="K191" s="167"/>
      <c r="L191" s="168"/>
      <c r="M191" s="169" t="s">
        <v>1</v>
      </c>
      <c r="N191" s="170" t="s">
        <v>44</v>
      </c>
      <c r="O191" s="55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312</v>
      </c>
      <c r="AT191" s="158" t="s">
        <v>417</v>
      </c>
      <c r="AU191" s="158" t="s">
        <v>95</v>
      </c>
      <c r="AY191" s="14" t="s">
        <v>184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90</v>
      </c>
      <c r="BK191" s="160">
        <f>ROUND(I191*H191,3)</f>
        <v>0</v>
      </c>
      <c r="BL191" s="14" t="s">
        <v>248</v>
      </c>
      <c r="BM191" s="158" t="s">
        <v>1088</v>
      </c>
    </row>
    <row r="192" spans="1:65" s="2" customFormat="1" ht="24.2" customHeight="1">
      <c r="A192" s="29"/>
      <c r="B192" s="146"/>
      <c r="C192" s="147" t="s">
        <v>349</v>
      </c>
      <c r="D192" s="147" t="s">
        <v>186</v>
      </c>
      <c r="E192" s="148" t="s">
        <v>708</v>
      </c>
      <c r="F192" s="149" t="s">
        <v>709</v>
      </c>
      <c r="G192" s="150" t="s">
        <v>241</v>
      </c>
      <c r="H192" s="151">
        <v>63</v>
      </c>
      <c r="I192" s="152"/>
      <c r="J192" s="151">
        <f>ROUND(I192*H192,3)</f>
        <v>0</v>
      </c>
      <c r="K192" s="153"/>
      <c r="L192" s="30"/>
      <c r="M192" s="154" t="s">
        <v>1</v>
      </c>
      <c r="N192" s="155" t="s">
        <v>44</v>
      </c>
      <c r="O192" s="55"/>
      <c r="P192" s="156">
        <f>O192*H192</f>
        <v>0</v>
      </c>
      <c r="Q192" s="156">
        <v>1.24E-3</v>
      </c>
      <c r="R192" s="156">
        <f>Q192*H192</f>
        <v>7.8119999999999995E-2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248</v>
      </c>
      <c r="AT192" s="158" t="s">
        <v>186</v>
      </c>
      <c r="AU192" s="158" t="s">
        <v>95</v>
      </c>
      <c r="AY192" s="14" t="s">
        <v>184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90</v>
      </c>
      <c r="BK192" s="160">
        <f>ROUND(I192*H192,3)</f>
        <v>0</v>
      </c>
      <c r="BL192" s="14" t="s">
        <v>248</v>
      </c>
      <c r="BM192" s="158" t="s">
        <v>1089</v>
      </c>
    </row>
    <row r="193" spans="1:65" s="2" customFormat="1" ht="37.9" customHeight="1">
      <c r="A193" s="29"/>
      <c r="B193" s="146"/>
      <c r="C193" s="161" t="s">
        <v>353</v>
      </c>
      <c r="D193" s="161" t="s">
        <v>417</v>
      </c>
      <c r="E193" s="162" t="s">
        <v>712</v>
      </c>
      <c r="F193" s="163" t="s">
        <v>713</v>
      </c>
      <c r="G193" s="164" t="s">
        <v>241</v>
      </c>
      <c r="H193" s="165">
        <v>66.150000000000006</v>
      </c>
      <c r="I193" s="166"/>
      <c r="J193" s="165">
        <f>ROUND(I193*H193,3)</f>
        <v>0</v>
      </c>
      <c r="K193" s="167"/>
      <c r="L193" s="168"/>
      <c r="M193" s="169" t="s">
        <v>1</v>
      </c>
      <c r="N193" s="170" t="s">
        <v>44</v>
      </c>
      <c r="O193" s="55"/>
      <c r="P193" s="156">
        <f>O193*H193</f>
        <v>0</v>
      </c>
      <c r="Q193" s="156">
        <v>1.7000000000000001E-4</v>
      </c>
      <c r="R193" s="156">
        <f>Q193*H193</f>
        <v>1.1245500000000002E-2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312</v>
      </c>
      <c r="AT193" s="158" t="s">
        <v>417</v>
      </c>
      <c r="AU193" s="158" t="s">
        <v>95</v>
      </c>
      <c r="AY193" s="14" t="s">
        <v>184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4" t="s">
        <v>90</v>
      </c>
      <c r="BK193" s="160">
        <f>ROUND(I193*H193,3)</f>
        <v>0</v>
      </c>
      <c r="BL193" s="14" t="s">
        <v>248</v>
      </c>
      <c r="BM193" s="158" t="s">
        <v>1090</v>
      </c>
    </row>
    <row r="194" spans="1:65" s="2" customFormat="1" ht="24.2" customHeight="1">
      <c r="A194" s="29"/>
      <c r="B194" s="146"/>
      <c r="C194" s="147" t="s">
        <v>357</v>
      </c>
      <c r="D194" s="147" t="s">
        <v>186</v>
      </c>
      <c r="E194" s="148" t="s">
        <v>1091</v>
      </c>
      <c r="F194" s="149" t="s">
        <v>1092</v>
      </c>
      <c r="G194" s="150" t="s">
        <v>236</v>
      </c>
      <c r="H194" s="151">
        <v>0.80200000000000005</v>
      </c>
      <c r="I194" s="152"/>
      <c r="J194" s="151">
        <f>ROUND(I194*H194,3)</f>
        <v>0</v>
      </c>
      <c r="K194" s="153"/>
      <c r="L194" s="30"/>
      <c r="M194" s="154" t="s">
        <v>1</v>
      </c>
      <c r="N194" s="155" t="s">
        <v>44</v>
      </c>
      <c r="O194" s="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248</v>
      </c>
      <c r="AT194" s="158" t="s">
        <v>186</v>
      </c>
      <c r="AU194" s="158" t="s">
        <v>95</v>
      </c>
      <c r="AY194" s="14" t="s">
        <v>184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90</v>
      </c>
      <c r="BK194" s="160">
        <f>ROUND(I194*H194,3)</f>
        <v>0</v>
      </c>
      <c r="BL194" s="14" t="s">
        <v>248</v>
      </c>
      <c r="BM194" s="158" t="s">
        <v>1093</v>
      </c>
    </row>
    <row r="195" spans="1:65" s="12" customFormat="1" ht="22.9" customHeight="1">
      <c r="B195" s="133"/>
      <c r="D195" s="134" t="s">
        <v>77</v>
      </c>
      <c r="E195" s="144" t="s">
        <v>493</v>
      </c>
      <c r="F195" s="144" t="s">
        <v>758</v>
      </c>
      <c r="I195" s="136"/>
      <c r="J195" s="145">
        <f>BK195</f>
        <v>0</v>
      </c>
      <c r="L195" s="133"/>
      <c r="M195" s="138"/>
      <c r="N195" s="139"/>
      <c r="O195" s="139"/>
      <c r="P195" s="140">
        <f>P196+P202</f>
        <v>0</v>
      </c>
      <c r="Q195" s="139"/>
      <c r="R195" s="140">
        <f>R196+R202</f>
        <v>2.1109739999999997</v>
      </c>
      <c r="S195" s="139"/>
      <c r="T195" s="141">
        <f>T196+T202</f>
        <v>0</v>
      </c>
      <c r="AR195" s="134" t="s">
        <v>90</v>
      </c>
      <c r="AT195" s="142" t="s">
        <v>77</v>
      </c>
      <c r="AU195" s="142" t="s">
        <v>85</v>
      </c>
      <c r="AY195" s="134" t="s">
        <v>184</v>
      </c>
      <c r="BK195" s="143">
        <f>BK196+BK202</f>
        <v>0</v>
      </c>
    </row>
    <row r="196" spans="1:65" s="12" customFormat="1" ht="20.85" customHeight="1">
      <c r="B196" s="133"/>
      <c r="D196" s="134" t="s">
        <v>77</v>
      </c>
      <c r="E196" s="144" t="s">
        <v>809</v>
      </c>
      <c r="F196" s="144" t="s">
        <v>810</v>
      </c>
      <c r="I196" s="136"/>
      <c r="J196" s="145">
        <f>BK196</f>
        <v>0</v>
      </c>
      <c r="L196" s="133"/>
      <c r="M196" s="138"/>
      <c r="N196" s="139"/>
      <c r="O196" s="139"/>
      <c r="P196" s="140">
        <f>SUM(P197:P201)</f>
        <v>0</v>
      </c>
      <c r="Q196" s="139"/>
      <c r="R196" s="140">
        <f>SUM(R197:R201)</f>
        <v>2.0770239999999998</v>
      </c>
      <c r="S196" s="139"/>
      <c r="T196" s="141">
        <f>SUM(T197:T201)</f>
        <v>0</v>
      </c>
      <c r="AR196" s="134" t="s">
        <v>90</v>
      </c>
      <c r="AT196" s="142" t="s">
        <v>77</v>
      </c>
      <c r="AU196" s="142" t="s">
        <v>90</v>
      </c>
      <c r="AY196" s="134" t="s">
        <v>184</v>
      </c>
      <c r="BK196" s="143">
        <f>SUM(BK197:BK201)</f>
        <v>0</v>
      </c>
    </row>
    <row r="197" spans="1:65" s="2" customFormat="1" ht="24.2" customHeight="1">
      <c r="A197" s="29"/>
      <c r="B197" s="146"/>
      <c r="C197" s="147" t="s">
        <v>361</v>
      </c>
      <c r="D197" s="147" t="s">
        <v>186</v>
      </c>
      <c r="E197" s="148" t="s">
        <v>812</v>
      </c>
      <c r="F197" s="149" t="s">
        <v>813</v>
      </c>
      <c r="G197" s="150" t="s">
        <v>241</v>
      </c>
      <c r="H197" s="151">
        <v>63</v>
      </c>
      <c r="I197" s="152"/>
      <c r="J197" s="151">
        <f>ROUND(I197*H197,3)</f>
        <v>0</v>
      </c>
      <c r="K197" s="153"/>
      <c r="L197" s="30"/>
      <c r="M197" s="154" t="s">
        <v>1</v>
      </c>
      <c r="N197" s="155" t="s">
        <v>44</v>
      </c>
      <c r="O197" s="55"/>
      <c r="P197" s="156">
        <f>O197*H197</f>
        <v>0</v>
      </c>
      <c r="Q197" s="156">
        <v>1.554E-2</v>
      </c>
      <c r="R197" s="156">
        <f>Q197*H197</f>
        <v>0.97902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248</v>
      </c>
      <c r="AT197" s="158" t="s">
        <v>186</v>
      </c>
      <c r="AU197" s="158" t="s">
        <v>95</v>
      </c>
      <c r="AY197" s="14" t="s">
        <v>184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90</v>
      </c>
      <c r="BK197" s="160">
        <f>ROUND(I197*H197,3)</f>
        <v>0</v>
      </c>
      <c r="BL197" s="14" t="s">
        <v>248</v>
      </c>
      <c r="BM197" s="158" t="s">
        <v>1094</v>
      </c>
    </row>
    <row r="198" spans="1:65" s="2" customFormat="1" ht="14.45" customHeight="1">
      <c r="A198" s="29"/>
      <c r="B198" s="146"/>
      <c r="C198" s="147" t="s">
        <v>365</v>
      </c>
      <c r="D198" s="147" t="s">
        <v>186</v>
      </c>
      <c r="E198" s="148" t="s">
        <v>816</v>
      </c>
      <c r="F198" s="149" t="s">
        <v>817</v>
      </c>
      <c r="G198" s="150" t="s">
        <v>241</v>
      </c>
      <c r="H198" s="151">
        <v>43.85</v>
      </c>
      <c r="I198" s="152"/>
      <c r="J198" s="151">
        <f>ROUND(I198*H198,3)</f>
        <v>0</v>
      </c>
      <c r="K198" s="153"/>
      <c r="L198" s="30"/>
      <c r="M198" s="154" t="s">
        <v>1</v>
      </c>
      <c r="N198" s="155" t="s">
        <v>44</v>
      </c>
      <c r="O198" s="55"/>
      <c r="P198" s="156">
        <f>O198*H198</f>
        <v>0</v>
      </c>
      <c r="Q198" s="156">
        <v>2.504E-2</v>
      </c>
      <c r="R198" s="156">
        <f>Q198*H198</f>
        <v>1.098004</v>
      </c>
      <c r="S198" s="156">
        <v>0</v>
      </c>
      <c r="T198" s="15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248</v>
      </c>
      <c r="AT198" s="158" t="s">
        <v>186</v>
      </c>
      <c r="AU198" s="158" t="s">
        <v>95</v>
      </c>
      <c r="AY198" s="14" t="s">
        <v>184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4" t="s">
        <v>90</v>
      </c>
      <c r="BK198" s="160">
        <f>ROUND(I198*H198,3)</f>
        <v>0</v>
      </c>
      <c r="BL198" s="14" t="s">
        <v>248</v>
      </c>
      <c r="BM198" s="158" t="s">
        <v>1095</v>
      </c>
    </row>
    <row r="199" spans="1:65" s="2" customFormat="1" ht="14.45" customHeight="1">
      <c r="A199" s="29"/>
      <c r="B199" s="146"/>
      <c r="C199" s="161" t="s">
        <v>369</v>
      </c>
      <c r="D199" s="161" t="s">
        <v>417</v>
      </c>
      <c r="E199" s="162" t="s">
        <v>820</v>
      </c>
      <c r="F199" s="163" t="s">
        <v>821</v>
      </c>
      <c r="G199" s="164" t="s">
        <v>241</v>
      </c>
      <c r="H199" s="165">
        <v>46.042999999999999</v>
      </c>
      <c r="I199" s="166"/>
      <c r="J199" s="165">
        <f>ROUND(I199*H199,3)</f>
        <v>0</v>
      </c>
      <c r="K199" s="167"/>
      <c r="L199" s="168"/>
      <c r="M199" s="169" t="s">
        <v>1</v>
      </c>
      <c r="N199" s="170" t="s">
        <v>44</v>
      </c>
      <c r="O199" s="55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312</v>
      </c>
      <c r="AT199" s="158" t="s">
        <v>417</v>
      </c>
      <c r="AU199" s="158" t="s">
        <v>95</v>
      </c>
      <c r="AY199" s="14" t="s">
        <v>184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4" t="s">
        <v>90</v>
      </c>
      <c r="BK199" s="160">
        <f>ROUND(I199*H199,3)</f>
        <v>0</v>
      </c>
      <c r="BL199" s="14" t="s">
        <v>248</v>
      </c>
      <c r="BM199" s="158" t="s">
        <v>1096</v>
      </c>
    </row>
    <row r="200" spans="1:65" s="2" customFormat="1" ht="14.45" customHeight="1">
      <c r="A200" s="29"/>
      <c r="B200" s="146"/>
      <c r="C200" s="147" t="s">
        <v>374</v>
      </c>
      <c r="D200" s="147" t="s">
        <v>186</v>
      </c>
      <c r="E200" s="148" t="s">
        <v>824</v>
      </c>
      <c r="F200" s="149" t="s">
        <v>825</v>
      </c>
      <c r="G200" s="150" t="s">
        <v>236</v>
      </c>
      <c r="H200" s="151">
        <v>1.0980000000000001</v>
      </c>
      <c r="I200" s="152"/>
      <c r="J200" s="151">
        <f>ROUND(I200*H200,3)</f>
        <v>0</v>
      </c>
      <c r="K200" s="153"/>
      <c r="L200" s="30"/>
      <c r="M200" s="154" t="s">
        <v>1</v>
      </c>
      <c r="N200" s="155" t="s">
        <v>44</v>
      </c>
      <c r="O200" s="55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248</v>
      </c>
      <c r="AT200" s="158" t="s">
        <v>186</v>
      </c>
      <c r="AU200" s="158" t="s">
        <v>95</v>
      </c>
      <c r="AY200" s="14" t="s">
        <v>184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90</v>
      </c>
      <c r="BK200" s="160">
        <f>ROUND(I200*H200,3)</f>
        <v>0</v>
      </c>
      <c r="BL200" s="14" t="s">
        <v>248</v>
      </c>
      <c r="BM200" s="158" t="s">
        <v>1097</v>
      </c>
    </row>
    <row r="201" spans="1:65" s="2" customFormat="1" ht="24.2" customHeight="1">
      <c r="A201" s="29"/>
      <c r="B201" s="146"/>
      <c r="C201" s="147" t="s">
        <v>378</v>
      </c>
      <c r="D201" s="147" t="s">
        <v>186</v>
      </c>
      <c r="E201" s="148" t="s">
        <v>828</v>
      </c>
      <c r="F201" s="149" t="s">
        <v>829</v>
      </c>
      <c r="G201" s="150" t="s">
        <v>236</v>
      </c>
      <c r="H201" s="151">
        <v>0.97899999999999998</v>
      </c>
      <c r="I201" s="152"/>
      <c r="J201" s="151">
        <f>ROUND(I201*H201,3)</f>
        <v>0</v>
      </c>
      <c r="K201" s="153"/>
      <c r="L201" s="30"/>
      <c r="M201" s="154" t="s">
        <v>1</v>
      </c>
      <c r="N201" s="155" t="s">
        <v>44</v>
      </c>
      <c r="O201" s="55"/>
      <c r="P201" s="156">
        <f>O201*H201</f>
        <v>0</v>
      </c>
      <c r="Q201" s="156">
        <v>0</v>
      </c>
      <c r="R201" s="156">
        <f>Q201*H201</f>
        <v>0</v>
      </c>
      <c r="S201" s="156">
        <v>0</v>
      </c>
      <c r="T201" s="15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248</v>
      </c>
      <c r="AT201" s="158" t="s">
        <v>186</v>
      </c>
      <c r="AU201" s="158" t="s">
        <v>95</v>
      </c>
      <c r="AY201" s="14" t="s">
        <v>184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4" t="s">
        <v>90</v>
      </c>
      <c r="BK201" s="160">
        <f>ROUND(I201*H201,3)</f>
        <v>0</v>
      </c>
      <c r="BL201" s="14" t="s">
        <v>248</v>
      </c>
      <c r="BM201" s="158" t="s">
        <v>1098</v>
      </c>
    </row>
    <row r="202" spans="1:65" s="12" customFormat="1" ht="20.85" customHeight="1">
      <c r="B202" s="133"/>
      <c r="D202" s="134" t="s">
        <v>77</v>
      </c>
      <c r="E202" s="144" t="s">
        <v>831</v>
      </c>
      <c r="F202" s="144" t="s">
        <v>832</v>
      </c>
      <c r="I202" s="136"/>
      <c r="J202" s="145">
        <f>BK202</f>
        <v>0</v>
      </c>
      <c r="L202" s="133"/>
      <c r="M202" s="138"/>
      <c r="N202" s="139"/>
      <c r="O202" s="139"/>
      <c r="P202" s="140">
        <f>SUM(P203:P206)</f>
        <v>0</v>
      </c>
      <c r="Q202" s="139"/>
      <c r="R202" s="140">
        <f>SUM(R203:R206)</f>
        <v>3.3950000000000001E-2</v>
      </c>
      <c r="S202" s="139"/>
      <c r="T202" s="141">
        <f>SUM(T203:T206)</f>
        <v>0</v>
      </c>
      <c r="AR202" s="134" t="s">
        <v>90</v>
      </c>
      <c r="AT202" s="142" t="s">
        <v>77</v>
      </c>
      <c r="AU202" s="142" t="s">
        <v>90</v>
      </c>
      <c r="AY202" s="134" t="s">
        <v>184</v>
      </c>
      <c r="BK202" s="143">
        <f>SUM(BK203:BK206)</f>
        <v>0</v>
      </c>
    </row>
    <row r="203" spans="1:65" s="2" customFormat="1" ht="24.2" customHeight="1">
      <c r="A203" s="29"/>
      <c r="B203" s="146"/>
      <c r="C203" s="147" t="s">
        <v>382</v>
      </c>
      <c r="D203" s="147" t="s">
        <v>186</v>
      </c>
      <c r="E203" s="148" t="s">
        <v>1099</v>
      </c>
      <c r="F203" s="149" t="s">
        <v>1100</v>
      </c>
      <c r="G203" s="150" t="s">
        <v>389</v>
      </c>
      <c r="H203" s="151">
        <v>40</v>
      </c>
      <c r="I203" s="152"/>
      <c r="J203" s="151">
        <f>ROUND(I203*H203,3)</f>
        <v>0</v>
      </c>
      <c r="K203" s="153"/>
      <c r="L203" s="30"/>
      <c r="M203" s="154" t="s">
        <v>1</v>
      </c>
      <c r="N203" s="155" t="s">
        <v>44</v>
      </c>
      <c r="O203" s="55"/>
      <c r="P203" s="156">
        <f>O203*H203</f>
        <v>0</v>
      </c>
      <c r="Q203" s="156">
        <v>4.8999999999999998E-4</v>
      </c>
      <c r="R203" s="156">
        <f>Q203*H203</f>
        <v>1.9599999999999999E-2</v>
      </c>
      <c r="S203" s="156">
        <v>0</v>
      </c>
      <c r="T203" s="157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248</v>
      </c>
      <c r="AT203" s="158" t="s">
        <v>186</v>
      </c>
      <c r="AU203" s="158" t="s">
        <v>95</v>
      </c>
      <c r="AY203" s="14" t="s">
        <v>184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4" t="s">
        <v>90</v>
      </c>
      <c r="BK203" s="160">
        <f>ROUND(I203*H203,3)</f>
        <v>0</v>
      </c>
      <c r="BL203" s="14" t="s">
        <v>248</v>
      </c>
      <c r="BM203" s="158" t="s">
        <v>1101</v>
      </c>
    </row>
    <row r="204" spans="1:65" s="2" customFormat="1" ht="14.45" customHeight="1">
      <c r="A204" s="29"/>
      <c r="B204" s="146"/>
      <c r="C204" s="147" t="s">
        <v>386</v>
      </c>
      <c r="D204" s="147" t="s">
        <v>186</v>
      </c>
      <c r="E204" s="148" t="s">
        <v>834</v>
      </c>
      <c r="F204" s="149" t="s">
        <v>1102</v>
      </c>
      <c r="G204" s="150" t="s">
        <v>389</v>
      </c>
      <c r="H204" s="151">
        <v>7</v>
      </c>
      <c r="I204" s="152"/>
      <c r="J204" s="151">
        <f>ROUND(I204*H204,3)</f>
        <v>0</v>
      </c>
      <c r="K204" s="153"/>
      <c r="L204" s="30"/>
      <c r="M204" s="154" t="s">
        <v>1</v>
      </c>
      <c r="N204" s="155" t="s">
        <v>44</v>
      </c>
      <c r="O204" s="55"/>
      <c r="P204" s="156">
        <f>O204*H204</f>
        <v>0</v>
      </c>
      <c r="Q204" s="156">
        <v>2.0500000000000002E-3</v>
      </c>
      <c r="R204" s="156">
        <f>Q204*H204</f>
        <v>1.4350000000000002E-2</v>
      </c>
      <c r="S204" s="156">
        <v>0</v>
      </c>
      <c r="T204" s="15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190</v>
      </c>
      <c r="AT204" s="158" t="s">
        <v>186</v>
      </c>
      <c r="AU204" s="158" t="s">
        <v>95</v>
      </c>
      <c r="AY204" s="14" t="s">
        <v>184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4" t="s">
        <v>90</v>
      </c>
      <c r="BK204" s="160">
        <f>ROUND(I204*H204,3)</f>
        <v>0</v>
      </c>
      <c r="BL204" s="14" t="s">
        <v>190</v>
      </c>
      <c r="BM204" s="158" t="s">
        <v>1103</v>
      </c>
    </row>
    <row r="205" spans="1:65" s="2" customFormat="1" ht="14.45" customHeight="1">
      <c r="A205" s="29"/>
      <c r="B205" s="146"/>
      <c r="C205" s="161" t="s">
        <v>391</v>
      </c>
      <c r="D205" s="161" t="s">
        <v>417</v>
      </c>
      <c r="E205" s="162" t="s">
        <v>1104</v>
      </c>
      <c r="F205" s="163" t="s">
        <v>1105</v>
      </c>
      <c r="G205" s="164" t="s">
        <v>339</v>
      </c>
      <c r="H205" s="165">
        <v>1</v>
      </c>
      <c r="I205" s="166"/>
      <c r="J205" s="165">
        <f>ROUND(I205*H205,3)</f>
        <v>0</v>
      </c>
      <c r="K205" s="167"/>
      <c r="L205" s="168"/>
      <c r="M205" s="169" t="s">
        <v>1</v>
      </c>
      <c r="N205" s="170" t="s">
        <v>44</v>
      </c>
      <c r="O205" s="55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312</v>
      </c>
      <c r="AT205" s="158" t="s">
        <v>417</v>
      </c>
      <c r="AU205" s="158" t="s">
        <v>95</v>
      </c>
      <c r="AY205" s="14" t="s">
        <v>184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4" t="s">
        <v>90</v>
      </c>
      <c r="BK205" s="160">
        <f>ROUND(I205*H205,3)</f>
        <v>0</v>
      </c>
      <c r="BL205" s="14" t="s">
        <v>248</v>
      </c>
      <c r="BM205" s="158" t="s">
        <v>1106</v>
      </c>
    </row>
    <row r="206" spans="1:65" s="2" customFormat="1" ht="24.2" customHeight="1">
      <c r="A206" s="29"/>
      <c r="B206" s="146"/>
      <c r="C206" s="147" t="s">
        <v>395</v>
      </c>
      <c r="D206" s="147" t="s">
        <v>186</v>
      </c>
      <c r="E206" s="148" t="s">
        <v>1107</v>
      </c>
      <c r="F206" s="149" t="s">
        <v>1108</v>
      </c>
      <c r="G206" s="150" t="s">
        <v>236</v>
      </c>
      <c r="H206" s="151">
        <v>1.4E-2</v>
      </c>
      <c r="I206" s="152"/>
      <c r="J206" s="151">
        <f>ROUND(I206*H206,3)</f>
        <v>0</v>
      </c>
      <c r="K206" s="153"/>
      <c r="L206" s="30"/>
      <c r="M206" s="154" t="s">
        <v>1</v>
      </c>
      <c r="N206" s="155" t="s">
        <v>44</v>
      </c>
      <c r="O206" s="55"/>
      <c r="P206" s="156">
        <f>O206*H206</f>
        <v>0</v>
      </c>
      <c r="Q206" s="156">
        <v>0</v>
      </c>
      <c r="R206" s="156">
        <f>Q206*H206</f>
        <v>0</v>
      </c>
      <c r="S206" s="156">
        <v>0</v>
      </c>
      <c r="T206" s="157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8" t="s">
        <v>248</v>
      </c>
      <c r="AT206" s="158" t="s">
        <v>186</v>
      </c>
      <c r="AU206" s="158" t="s">
        <v>95</v>
      </c>
      <c r="AY206" s="14" t="s">
        <v>184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4" t="s">
        <v>90</v>
      </c>
      <c r="BK206" s="160">
        <f>ROUND(I206*H206,3)</f>
        <v>0</v>
      </c>
      <c r="BL206" s="14" t="s">
        <v>248</v>
      </c>
      <c r="BM206" s="158" t="s">
        <v>1109</v>
      </c>
    </row>
    <row r="207" spans="1:65" s="12" customFormat="1" ht="22.9" customHeight="1">
      <c r="B207" s="133"/>
      <c r="D207" s="134" t="s">
        <v>77</v>
      </c>
      <c r="E207" s="144" t="s">
        <v>497</v>
      </c>
      <c r="F207" s="144" t="s">
        <v>913</v>
      </c>
      <c r="I207" s="136"/>
      <c r="J207" s="145">
        <f>BK207</f>
        <v>0</v>
      </c>
      <c r="L207" s="133"/>
      <c r="M207" s="138"/>
      <c r="N207" s="139"/>
      <c r="O207" s="139"/>
      <c r="P207" s="140">
        <f>P208+P214</f>
        <v>0</v>
      </c>
      <c r="Q207" s="139"/>
      <c r="R207" s="140">
        <f>R208+R214</f>
        <v>0.8580295</v>
      </c>
      <c r="S207" s="139"/>
      <c r="T207" s="141">
        <f>T208+T214</f>
        <v>0</v>
      </c>
      <c r="AR207" s="134" t="s">
        <v>90</v>
      </c>
      <c r="AT207" s="142" t="s">
        <v>77</v>
      </c>
      <c r="AU207" s="142" t="s">
        <v>85</v>
      </c>
      <c r="AY207" s="134" t="s">
        <v>184</v>
      </c>
      <c r="BK207" s="143">
        <f>BK208+BK214</f>
        <v>0</v>
      </c>
    </row>
    <row r="208" spans="1:65" s="12" customFormat="1" ht="20.85" customHeight="1">
      <c r="B208" s="133"/>
      <c r="D208" s="134" t="s">
        <v>77</v>
      </c>
      <c r="E208" s="144" t="s">
        <v>914</v>
      </c>
      <c r="F208" s="144" t="s">
        <v>915</v>
      </c>
      <c r="I208" s="136"/>
      <c r="J208" s="145">
        <f>BK208</f>
        <v>0</v>
      </c>
      <c r="L208" s="133"/>
      <c r="M208" s="138"/>
      <c r="N208" s="139"/>
      <c r="O208" s="139"/>
      <c r="P208" s="140">
        <f>SUM(P209:P213)</f>
        <v>0</v>
      </c>
      <c r="Q208" s="139"/>
      <c r="R208" s="140">
        <f>SUM(R209:R213)</f>
        <v>0.83202200000000004</v>
      </c>
      <c r="S208" s="139"/>
      <c r="T208" s="141">
        <f>SUM(T209:T213)</f>
        <v>0</v>
      </c>
      <c r="AR208" s="134" t="s">
        <v>90</v>
      </c>
      <c r="AT208" s="142" t="s">
        <v>77</v>
      </c>
      <c r="AU208" s="142" t="s">
        <v>90</v>
      </c>
      <c r="AY208" s="134" t="s">
        <v>184</v>
      </c>
      <c r="BK208" s="143">
        <f>SUM(BK209:BK213)</f>
        <v>0</v>
      </c>
    </row>
    <row r="209" spans="1:65" s="2" customFormat="1" ht="24.2" customHeight="1">
      <c r="A209" s="29"/>
      <c r="B209" s="146"/>
      <c r="C209" s="147" t="s">
        <v>399</v>
      </c>
      <c r="D209" s="147" t="s">
        <v>186</v>
      </c>
      <c r="E209" s="148" t="s">
        <v>917</v>
      </c>
      <c r="F209" s="149" t="s">
        <v>918</v>
      </c>
      <c r="G209" s="150" t="s">
        <v>389</v>
      </c>
      <c r="H209" s="151">
        <v>38.5</v>
      </c>
      <c r="I209" s="152"/>
      <c r="J209" s="151">
        <f>ROUND(I209*H209,3)</f>
        <v>0</v>
      </c>
      <c r="K209" s="153"/>
      <c r="L209" s="30"/>
      <c r="M209" s="154" t="s">
        <v>1</v>
      </c>
      <c r="N209" s="155" t="s">
        <v>44</v>
      </c>
      <c r="O209" s="55"/>
      <c r="P209" s="156">
        <f>O209*H209</f>
        <v>0</v>
      </c>
      <c r="Q209" s="156">
        <v>2.6700000000000001E-3</v>
      </c>
      <c r="R209" s="156">
        <f>Q209*H209</f>
        <v>0.102795</v>
      </c>
      <c r="S209" s="156">
        <v>0</v>
      </c>
      <c r="T209" s="157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248</v>
      </c>
      <c r="AT209" s="158" t="s">
        <v>186</v>
      </c>
      <c r="AU209" s="158" t="s">
        <v>95</v>
      </c>
      <c r="AY209" s="14" t="s">
        <v>184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4" t="s">
        <v>90</v>
      </c>
      <c r="BK209" s="160">
        <f>ROUND(I209*H209,3)</f>
        <v>0</v>
      </c>
      <c r="BL209" s="14" t="s">
        <v>248</v>
      </c>
      <c r="BM209" s="158" t="s">
        <v>1110</v>
      </c>
    </row>
    <row r="210" spans="1:65" s="2" customFormat="1" ht="14.45" customHeight="1">
      <c r="A210" s="29"/>
      <c r="B210" s="146"/>
      <c r="C210" s="161" t="s">
        <v>403</v>
      </c>
      <c r="D210" s="161" t="s">
        <v>417</v>
      </c>
      <c r="E210" s="162" t="s">
        <v>921</v>
      </c>
      <c r="F210" s="163" t="s">
        <v>922</v>
      </c>
      <c r="G210" s="164" t="s">
        <v>339</v>
      </c>
      <c r="H210" s="165">
        <v>130</v>
      </c>
      <c r="I210" s="166"/>
      <c r="J210" s="165">
        <f>ROUND(I210*H210,3)</f>
        <v>0</v>
      </c>
      <c r="K210" s="167"/>
      <c r="L210" s="168"/>
      <c r="M210" s="169" t="s">
        <v>1</v>
      </c>
      <c r="N210" s="170" t="s">
        <v>44</v>
      </c>
      <c r="O210" s="55"/>
      <c r="P210" s="156">
        <f>O210*H210</f>
        <v>0</v>
      </c>
      <c r="Q210" s="156">
        <v>4.2000000000000002E-4</v>
      </c>
      <c r="R210" s="156">
        <f>Q210*H210</f>
        <v>5.4600000000000003E-2</v>
      </c>
      <c r="S210" s="156">
        <v>0</v>
      </c>
      <c r="T210" s="157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312</v>
      </c>
      <c r="AT210" s="158" t="s">
        <v>417</v>
      </c>
      <c r="AU210" s="158" t="s">
        <v>95</v>
      </c>
      <c r="AY210" s="14" t="s">
        <v>184</v>
      </c>
      <c r="BE210" s="159">
        <f>IF(N210="základná",J210,0)</f>
        <v>0</v>
      </c>
      <c r="BF210" s="159">
        <f>IF(N210="znížená",J210,0)</f>
        <v>0</v>
      </c>
      <c r="BG210" s="159">
        <f>IF(N210="zákl. prenesená",J210,0)</f>
        <v>0</v>
      </c>
      <c r="BH210" s="159">
        <f>IF(N210="zníž. prenesená",J210,0)</f>
        <v>0</v>
      </c>
      <c r="BI210" s="159">
        <f>IF(N210="nulová",J210,0)</f>
        <v>0</v>
      </c>
      <c r="BJ210" s="14" t="s">
        <v>90</v>
      </c>
      <c r="BK210" s="160">
        <f>ROUND(I210*H210,3)</f>
        <v>0</v>
      </c>
      <c r="BL210" s="14" t="s">
        <v>248</v>
      </c>
      <c r="BM210" s="158" t="s">
        <v>1111</v>
      </c>
    </row>
    <row r="211" spans="1:65" s="2" customFormat="1" ht="24.2" customHeight="1">
      <c r="A211" s="29"/>
      <c r="B211" s="146"/>
      <c r="C211" s="147" t="s">
        <v>407</v>
      </c>
      <c r="D211" s="147" t="s">
        <v>186</v>
      </c>
      <c r="E211" s="148" t="s">
        <v>925</v>
      </c>
      <c r="F211" s="149" t="s">
        <v>926</v>
      </c>
      <c r="G211" s="150" t="s">
        <v>241</v>
      </c>
      <c r="H211" s="151">
        <v>27.82</v>
      </c>
      <c r="I211" s="152"/>
      <c r="J211" s="151">
        <f>ROUND(I211*H211,3)</f>
        <v>0</v>
      </c>
      <c r="K211" s="153"/>
      <c r="L211" s="30"/>
      <c r="M211" s="154" t="s">
        <v>1</v>
      </c>
      <c r="N211" s="155" t="s">
        <v>44</v>
      </c>
      <c r="O211" s="55"/>
      <c r="P211" s="156">
        <f>O211*H211</f>
        <v>0</v>
      </c>
      <c r="Q211" s="156">
        <v>3.8500000000000001E-3</v>
      </c>
      <c r="R211" s="156">
        <f>Q211*H211</f>
        <v>0.10710700000000001</v>
      </c>
      <c r="S211" s="156">
        <v>0</v>
      </c>
      <c r="T211" s="157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248</v>
      </c>
      <c r="AT211" s="158" t="s">
        <v>186</v>
      </c>
      <c r="AU211" s="158" t="s">
        <v>95</v>
      </c>
      <c r="AY211" s="14" t="s">
        <v>184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4" t="s">
        <v>90</v>
      </c>
      <c r="BK211" s="160">
        <f>ROUND(I211*H211,3)</f>
        <v>0</v>
      </c>
      <c r="BL211" s="14" t="s">
        <v>248</v>
      </c>
      <c r="BM211" s="158" t="s">
        <v>1112</v>
      </c>
    </row>
    <row r="212" spans="1:65" s="2" customFormat="1" ht="24.2" customHeight="1">
      <c r="A212" s="29"/>
      <c r="B212" s="146"/>
      <c r="C212" s="161" t="s">
        <v>411</v>
      </c>
      <c r="D212" s="161" t="s">
        <v>417</v>
      </c>
      <c r="E212" s="162" t="s">
        <v>929</v>
      </c>
      <c r="F212" s="163" t="s">
        <v>930</v>
      </c>
      <c r="G212" s="164" t="s">
        <v>241</v>
      </c>
      <c r="H212" s="165">
        <v>28.376000000000001</v>
      </c>
      <c r="I212" s="166"/>
      <c r="J212" s="165">
        <f>ROUND(I212*H212,3)</f>
        <v>0</v>
      </c>
      <c r="K212" s="167"/>
      <c r="L212" s="168"/>
      <c r="M212" s="169" t="s">
        <v>1</v>
      </c>
      <c r="N212" s="170" t="s">
        <v>44</v>
      </c>
      <c r="O212" s="55"/>
      <c r="P212" s="156">
        <f>O212*H212</f>
        <v>0</v>
      </c>
      <c r="Q212" s="156">
        <v>0.02</v>
      </c>
      <c r="R212" s="156">
        <f>Q212*H212</f>
        <v>0.56752000000000002</v>
      </c>
      <c r="S212" s="156">
        <v>0</v>
      </c>
      <c r="T212" s="157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312</v>
      </c>
      <c r="AT212" s="158" t="s">
        <v>417</v>
      </c>
      <c r="AU212" s="158" t="s">
        <v>95</v>
      </c>
      <c r="AY212" s="14" t="s">
        <v>184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4" t="s">
        <v>90</v>
      </c>
      <c r="BK212" s="160">
        <f>ROUND(I212*H212,3)</f>
        <v>0</v>
      </c>
      <c r="BL212" s="14" t="s">
        <v>248</v>
      </c>
      <c r="BM212" s="158" t="s">
        <v>1113</v>
      </c>
    </row>
    <row r="213" spans="1:65" s="2" customFormat="1" ht="24.2" customHeight="1">
      <c r="A213" s="29"/>
      <c r="B213" s="146"/>
      <c r="C213" s="147" t="s">
        <v>416</v>
      </c>
      <c r="D213" s="147" t="s">
        <v>186</v>
      </c>
      <c r="E213" s="148" t="s">
        <v>941</v>
      </c>
      <c r="F213" s="149" t="s">
        <v>942</v>
      </c>
      <c r="G213" s="150" t="s">
        <v>236</v>
      </c>
      <c r="H213" s="151">
        <v>0.83199999999999996</v>
      </c>
      <c r="I213" s="152"/>
      <c r="J213" s="151">
        <f>ROUND(I213*H213,3)</f>
        <v>0</v>
      </c>
      <c r="K213" s="153"/>
      <c r="L213" s="30"/>
      <c r="M213" s="154" t="s">
        <v>1</v>
      </c>
      <c r="N213" s="155" t="s">
        <v>44</v>
      </c>
      <c r="O213" s="55"/>
      <c r="P213" s="156">
        <f>O213*H213</f>
        <v>0</v>
      </c>
      <c r="Q213" s="156">
        <v>0</v>
      </c>
      <c r="R213" s="156">
        <f>Q213*H213</f>
        <v>0</v>
      </c>
      <c r="S213" s="156">
        <v>0</v>
      </c>
      <c r="T213" s="157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248</v>
      </c>
      <c r="AT213" s="158" t="s">
        <v>186</v>
      </c>
      <c r="AU213" s="158" t="s">
        <v>95</v>
      </c>
      <c r="AY213" s="14" t="s">
        <v>184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4" t="s">
        <v>90</v>
      </c>
      <c r="BK213" s="160">
        <f>ROUND(I213*H213,3)</f>
        <v>0</v>
      </c>
      <c r="BL213" s="14" t="s">
        <v>248</v>
      </c>
      <c r="BM213" s="158" t="s">
        <v>1114</v>
      </c>
    </row>
    <row r="214" spans="1:65" s="12" customFormat="1" ht="20.85" customHeight="1">
      <c r="B214" s="133"/>
      <c r="D214" s="134" t="s">
        <v>77</v>
      </c>
      <c r="E214" s="144" t="s">
        <v>944</v>
      </c>
      <c r="F214" s="144" t="s">
        <v>945</v>
      </c>
      <c r="I214" s="136"/>
      <c r="J214" s="145">
        <f>BK214</f>
        <v>0</v>
      </c>
      <c r="L214" s="133"/>
      <c r="M214" s="138"/>
      <c r="N214" s="139"/>
      <c r="O214" s="139"/>
      <c r="P214" s="140">
        <f>SUM(P215:P217)</f>
        <v>0</v>
      </c>
      <c r="Q214" s="139"/>
      <c r="R214" s="140">
        <f>SUM(R215:R217)</f>
        <v>2.6007499999999999E-2</v>
      </c>
      <c r="S214" s="139"/>
      <c r="T214" s="141">
        <f>SUM(T215:T217)</f>
        <v>0</v>
      </c>
      <c r="AR214" s="134" t="s">
        <v>90</v>
      </c>
      <c r="AT214" s="142" t="s">
        <v>77</v>
      </c>
      <c r="AU214" s="142" t="s">
        <v>90</v>
      </c>
      <c r="AY214" s="134" t="s">
        <v>184</v>
      </c>
      <c r="BK214" s="143">
        <f>SUM(BK215:BK217)</f>
        <v>0</v>
      </c>
    </row>
    <row r="215" spans="1:65" s="2" customFormat="1" ht="24.2" customHeight="1">
      <c r="A215" s="29"/>
      <c r="B215" s="146"/>
      <c r="C215" s="147" t="s">
        <v>421</v>
      </c>
      <c r="D215" s="147" t="s">
        <v>186</v>
      </c>
      <c r="E215" s="148" t="s">
        <v>947</v>
      </c>
      <c r="F215" s="149" t="s">
        <v>948</v>
      </c>
      <c r="G215" s="150" t="s">
        <v>389</v>
      </c>
      <c r="H215" s="151">
        <v>51.5</v>
      </c>
      <c r="I215" s="152"/>
      <c r="J215" s="151">
        <f>ROUND(I215*H215,3)</f>
        <v>0</v>
      </c>
      <c r="K215" s="153"/>
      <c r="L215" s="30"/>
      <c r="M215" s="154" t="s">
        <v>1</v>
      </c>
      <c r="N215" s="155" t="s">
        <v>44</v>
      </c>
      <c r="O215" s="55"/>
      <c r="P215" s="156">
        <f>O215*H215</f>
        <v>0</v>
      </c>
      <c r="Q215" s="156">
        <v>0</v>
      </c>
      <c r="R215" s="156">
        <f>Q215*H215</f>
        <v>0</v>
      </c>
      <c r="S215" s="156">
        <v>0</v>
      </c>
      <c r="T215" s="157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8" t="s">
        <v>248</v>
      </c>
      <c r="AT215" s="158" t="s">
        <v>186</v>
      </c>
      <c r="AU215" s="158" t="s">
        <v>95</v>
      </c>
      <c r="AY215" s="14" t="s">
        <v>184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4" t="s">
        <v>90</v>
      </c>
      <c r="BK215" s="160">
        <f>ROUND(I215*H215,3)</f>
        <v>0</v>
      </c>
      <c r="BL215" s="14" t="s">
        <v>248</v>
      </c>
      <c r="BM215" s="158" t="s">
        <v>1115</v>
      </c>
    </row>
    <row r="216" spans="1:65" s="2" customFormat="1" ht="14.45" customHeight="1">
      <c r="A216" s="29"/>
      <c r="B216" s="146"/>
      <c r="C216" s="161" t="s">
        <v>425</v>
      </c>
      <c r="D216" s="161" t="s">
        <v>417</v>
      </c>
      <c r="E216" s="162" t="s">
        <v>951</v>
      </c>
      <c r="F216" s="163" t="s">
        <v>952</v>
      </c>
      <c r="G216" s="164" t="s">
        <v>389</v>
      </c>
      <c r="H216" s="165">
        <v>52.015000000000001</v>
      </c>
      <c r="I216" s="166"/>
      <c r="J216" s="165">
        <f>ROUND(I216*H216,3)</f>
        <v>0</v>
      </c>
      <c r="K216" s="167"/>
      <c r="L216" s="168"/>
      <c r="M216" s="169" t="s">
        <v>1</v>
      </c>
      <c r="N216" s="170" t="s">
        <v>44</v>
      </c>
      <c r="O216" s="55"/>
      <c r="P216" s="156">
        <f>O216*H216</f>
        <v>0</v>
      </c>
      <c r="Q216" s="156">
        <v>5.0000000000000001E-4</v>
      </c>
      <c r="R216" s="156">
        <f>Q216*H216</f>
        <v>2.6007499999999999E-2</v>
      </c>
      <c r="S216" s="156">
        <v>0</v>
      </c>
      <c r="T216" s="157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8" t="s">
        <v>312</v>
      </c>
      <c r="AT216" s="158" t="s">
        <v>417</v>
      </c>
      <c r="AU216" s="158" t="s">
        <v>95</v>
      </c>
      <c r="AY216" s="14" t="s">
        <v>184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4" t="s">
        <v>90</v>
      </c>
      <c r="BK216" s="160">
        <f>ROUND(I216*H216,3)</f>
        <v>0</v>
      </c>
      <c r="BL216" s="14" t="s">
        <v>248</v>
      </c>
      <c r="BM216" s="158" t="s">
        <v>1116</v>
      </c>
    </row>
    <row r="217" spans="1:65" s="2" customFormat="1" ht="24.2" customHeight="1">
      <c r="A217" s="29"/>
      <c r="B217" s="146"/>
      <c r="C217" s="147" t="s">
        <v>429</v>
      </c>
      <c r="D217" s="147" t="s">
        <v>186</v>
      </c>
      <c r="E217" s="148" t="s">
        <v>959</v>
      </c>
      <c r="F217" s="149" t="s">
        <v>960</v>
      </c>
      <c r="G217" s="150" t="s">
        <v>236</v>
      </c>
      <c r="H217" s="151">
        <v>2.5999999999999999E-2</v>
      </c>
      <c r="I217" s="152"/>
      <c r="J217" s="151">
        <f>ROUND(I217*H217,3)</f>
        <v>0</v>
      </c>
      <c r="K217" s="153"/>
      <c r="L217" s="30"/>
      <c r="M217" s="154" t="s">
        <v>1</v>
      </c>
      <c r="N217" s="155" t="s">
        <v>44</v>
      </c>
      <c r="O217" s="55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58" t="s">
        <v>248</v>
      </c>
      <c r="AT217" s="158" t="s">
        <v>186</v>
      </c>
      <c r="AU217" s="158" t="s">
        <v>95</v>
      </c>
      <c r="AY217" s="14" t="s">
        <v>184</v>
      </c>
      <c r="BE217" s="159">
        <f>IF(N217="základná",J217,0)</f>
        <v>0</v>
      </c>
      <c r="BF217" s="159">
        <f>IF(N217="znížená",J217,0)</f>
        <v>0</v>
      </c>
      <c r="BG217" s="159">
        <f>IF(N217="zákl. prenesená",J217,0)</f>
        <v>0</v>
      </c>
      <c r="BH217" s="159">
        <f>IF(N217="zníž. prenesená",J217,0)</f>
        <v>0</v>
      </c>
      <c r="BI217" s="159">
        <f>IF(N217="nulová",J217,0)</f>
        <v>0</v>
      </c>
      <c r="BJ217" s="14" t="s">
        <v>90</v>
      </c>
      <c r="BK217" s="160">
        <f>ROUND(I217*H217,3)</f>
        <v>0</v>
      </c>
      <c r="BL217" s="14" t="s">
        <v>248</v>
      </c>
      <c r="BM217" s="158" t="s">
        <v>1117</v>
      </c>
    </row>
    <row r="218" spans="1:65" s="12" customFormat="1" ht="22.9" customHeight="1">
      <c r="B218" s="133"/>
      <c r="D218" s="134" t="s">
        <v>77</v>
      </c>
      <c r="E218" s="144" t="s">
        <v>501</v>
      </c>
      <c r="F218" s="144" t="s">
        <v>962</v>
      </c>
      <c r="I218" s="136"/>
      <c r="J218" s="145">
        <f>BK218</f>
        <v>0</v>
      </c>
      <c r="L218" s="133"/>
      <c r="M218" s="138"/>
      <c r="N218" s="139"/>
      <c r="O218" s="139"/>
      <c r="P218" s="140">
        <f>P219+P223</f>
        <v>0</v>
      </c>
      <c r="Q218" s="139"/>
      <c r="R218" s="140">
        <f>R219+R223</f>
        <v>1.6722045999999997</v>
      </c>
      <c r="S218" s="139"/>
      <c r="T218" s="141">
        <f>T219+T223</f>
        <v>0</v>
      </c>
      <c r="AR218" s="134" t="s">
        <v>90</v>
      </c>
      <c r="AT218" s="142" t="s">
        <v>77</v>
      </c>
      <c r="AU218" s="142" t="s">
        <v>85</v>
      </c>
      <c r="AY218" s="134" t="s">
        <v>184</v>
      </c>
      <c r="BK218" s="143">
        <f>BK219+BK223</f>
        <v>0</v>
      </c>
    </row>
    <row r="219" spans="1:65" s="12" customFormat="1" ht="20.85" customHeight="1">
      <c r="B219" s="133"/>
      <c r="D219" s="134" t="s">
        <v>77</v>
      </c>
      <c r="E219" s="144" t="s">
        <v>963</v>
      </c>
      <c r="F219" s="144" t="s">
        <v>964</v>
      </c>
      <c r="I219" s="136"/>
      <c r="J219" s="145">
        <f>BK219</f>
        <v>0</v>
      </c>
      <c r="L219" s="133"/>
      <c r="M219" s="138"/>
      <c r="N219" s="139"/>
      <c r="O219" s="139"/>
      <c r="P219" s="140">
        <f>SUM(P220:P222)</f>
        <v>0</v>
      </c>
      <c r="Q219" s="139"/>
      <c r="R219" s="140">
        <f>SUM(R220:R222)</f>
        <v>0.64401999999999993</v>
      </c>
      <c r="S219" s="139"/>
      <c r="T219" s="141">
        <f>SUM(T220:T222)</f>
        <v>0</v>
      </c>
      <c r="AR219" s="134" t="s">
        <v>90</v>
      </c>
      <c r="AT219" s="142" t="s">
        <v>77</v>
      </c>
      <c r="AU219" s="142" t="s">
        <v>90</v>
      </c>
      <c r="AY219" s="134" t="s">
        <v>184</v>
      </c>
      <c r="BK219" s="143">
        <f>SUM(BK220:BK222)</f>
        <v>0</v>
      </c>
    </row>
    <row r="220" spans="1:65" s="2" customFormat="1" ht="24.2" customHeight="1">
      <c r="A220" s="29"/>
      <c r="B220" s="146"/>
      <c r="C220" s="147" t="s">
        <v>433</v>
      </c>
      <c r="D220" s="147" t="s">
        <v>186</v>
      </c>
      <c r="E220" s="148" t="s">
        <v>966</v>
      </c>
      <c r="F220" s="149" t="s">
        <v>967</v>
      </c>
      <c r="G220" s="150" t="s">
        <v>241</v>
      </c>
      <c r="H220" s="151">
        <v>26</v>
      </c>
      <c r="I220" s="152"/>
      <c r="J220" s="151">
        <f>ROUND(I220*H220,3)</f>
        <v>0</v>
      </c>
      <c r="K220" s="153"/>
      <c r="L220" s="30"/>
      <c r="M220" s="154" t="s">
        <v>1</v>
      </c>
      <c r="N220" s="155" t="s">
        <v>44</v>
      </c>
      <c r="O220" s="55"/>
      <c r="P220" s="156">
        <f>O220*H220</f>
        <v>0</v>
      </c>
      <c r="Q220" s="156">
        <v>3.3500000000000001E-3</v>
      </c>
      <c r="R220" s="156">
        <f>Q220*H220</f>
        <v>8.7099999999999997E-2</v>
      </c>
      <c r="S220" s="156">
        <v>0</v>
      </c>
      <c r="T220" s="157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58" t="s">
        <v>248</v>
      </c>
      <c r="AT220" s="158" t="s">
        <v>186</v>
      </c>
      <c r="AU220" s="158" t="s">
        <v>95</v>
      </c>
      <c r="AY220" s="14" t="s">
        <v>184</v>
      </c>
      <c r="BE220" s="159">
        <f>IF(N220="základná",J220,0)</f>
        <v>0</v>
      </c>
      <c r="BF220" s="159">
        <f>IF(N220="znížená",J220,0)</f>
        <v>0</v>
      </c>
      <c r="BG220" s="159">
        <f>IF(N220="zákl. prenesená",J220,0)</f>
        <v>0</v>
      </c>
      <c r="BH220" s="159">
        <f>IF(N220="zníž. prenesená",J220,0)</f>
        <v>0</v>
      </c>
      <c r="BI220" s="159">
        <f>IF(N220="nulová",J220,0)</f>
        <v>0</v>
      </c>
      <c r="BJ220" s="14" t="s">
        <v>90</v>
      </c>
      <c r="BK220" s="160">
        <f>ROUND(I220*H220,3)</f>
        <v>0</v>
      </c>
      <c r="BL220" s="14" t="s">
        <v>248</v>
      </c>
      <c r="BM220" s="158" t="s">
        <v>1118</v>
      </c>
    </row>
    <row r="221" spans="1:65" s="2" customFormat="1" ht="24.2" customHeight="1">
      <c r="A221" s="29"/>
      <c r="B221" s="146"/>
      <c r="C221" s="161" t="s">
        <v>437</v>
      </c>
      <c r="D221" s="161" t="s">
        <v>417</v>
      </c>
      <c r="E221" s="162" t="s">
        <v>970</v>
      </c>
      <c r="F221" s="163" t="s">
        <v>971</v>
      </c>
      <c r="G221" s="164" t="s">
        <v>241</v>
      </c>
      <c r="H221" s="165">
        <v>26.52</v>
      </c>
      <c r="I221" s="166"/>
      <c r="J221" s="165">
        <f>ROUND(I221*H221,3)</f>
        <v>0</v>
      </c>
      <c r="K221" s="167"/>
      <c r="L221" s="168"/>
      <c r="M221" s="169" t="s">
        <v>1</v>
      </c>
      <c r="N221" s="170" t="s">
        <v>44</v>
      </c>
      <c r="O221" s="55"/>
      <c r="P221" s="156">
        <f>O221*H221</f>
        <v>0</v>
      </c>
      <c r="Q221" s="156">
        <v>2.1000000000000001E-2</v>
      </c>
      <c r="R221" s="156">
        <f>Q221*H221</f>
        <v>0.55691999999999997</v>
      </c>
      <c r="S221" s="156">
        <v>0</v>
      </c>
      <c r="T221" s="157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58" t="s">
        <v>312</v>
      </c>
      <c r="AT221" s="158" t="s">
        <v>417</v>
      </c>
      <c r="AU221" s="158" t="s">
        <v>95</v>
      </c>
      <c r="AY221" s="14" t="s">
        <v>184</v>
      </c>
      <c r="BE221" s="159">
        <f>IF(N221="základná",J221,0)</f>
        <v>0</v>
      </c>
      <c r="BF221" s="159">
        <f>IF(N221="znížená",J221,0)</f>
        <v>0</v>
      </c>
      <c r="BG221" s="159">
        <f>IF(N221="zákl. prenesená",J221,0)</f>
        <v>0</v>
      </c>
      <c r="BH221" s="159">
        <f>IF(N221="zníž. prenesená",J221,0)</f>
        <v>0</v>
      </c>
      <c r="BI221" s="159">
        <f>IF(N221="nulová",J221,0)</f>
        <v>0</v>
      </c>
      <c r="BJ221" s="14" t="s">
        <v>90</v>
      </c>
      <c r="BK221" s="160">
        <f>ROUND(I221*H221,3)</f>
        <v>0</v>
      </c>
      <c r="BL221" s="14" t="s">
        <v>248</v>
      </c>
      <c r="BM221" s="158" t="s">
        <v>1119</v>
      </c>
    </row>
    <row r="222" spans="1:65" s="2" customFormat="1" ht="24.2" customHeight="1">
      <c r="A222" s="29"/>
      <c r="B222" s="146"/>
      <c r="C222" s="147" t="s">
        <v>441</v>
      </c>
      <c r="D222" s="147" t="s">
        <v>186</v>
      </c>
      <c r="E222" s="148" t="s">
        <v>974</v>
      </c>
      <c r="F222" s="149" t="s">
        <v>975</v>
      </c>
      <c r="G222" s="150" t="s">
        <v>236</v>
      </c>
      <c r="H222" s="151">
        <v>0.64400000000000002</v>
      </c>
      <c r="I222" s="152"/>
      <c r="J222" s="151">
        <f>ROUND(I222*H222,3)</f>
        <v>0</v>
      </c>
      <c r="K222" s="153"/>
      <c r="L222" s="30"/>
      <c r="M222" s="154" t="s">
        <v>1</v>
      </c>
      <c r="N222" s="155" t="s">
        <v>44</v>
      </c>
      <c r="O222" s="55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58" t="s">
        <v>248</v>
      </c>
      <c r="AT222" s="158" t="s">
        <v>186</v>
      </c>
      <c r="AU222" s="158" t="s">
        <v>95</v>
      </c>
      <c r="AY222" s="14" t="s">
        <v>184</v>
      </c>
      <c r="BE222" s="159">
        <f>IF(N222="základná",J222,0)</f>
        <v>0</v>
      </c>
      <c r="BF222" s="159">
        <f>IF(N222="znížená",J222,0)</f>
        <v>0</v>
      </c>
      <c r="BG222" s="159">
        <f>IF(N222="zákl. prenesená",J222,0)</f>
        <v>0</v>
      </c>
      <c r="BH222" s="159">
        <f>IF(N222="zníž. prenesená",J222,0)</f>
        <v>0</v>
      </c>
      <c r="BI222" s="159">
        <f>IF(N222="nulová",J222,0)</f>
        <v>0</v>
      </c>
      <c r="BJ222" s="14" t="s">
        <v>90</v>
      </c>
      <c r="BK222" s="160">
        <f>ROUND(I222*H222,3)</f>
        <v>0</v>
      </c>
      <c r="BL222" s="14" t="s">
        <v>248</v>
      </c>
      <c r="BM222" s="158" t="s">
        <v>1120</v>
      </c>
    </row>
    <row r="223" spans="1:65" s="12" customFormat="1" ht="20.85" customHeight="1">
      <c r="B223" s="133"/>
      <c r="D223" s="134" t="s">
        <v>77</v>
      </c>
      <c r="E223" s="144" t="s">
        <v>977</v>
      </c>
      <c r="F223" s="144" t="s">
        <v>978</v>
      </c>
      <c r="I223" s="136"/>
      <c r="J223" s="145">
        <f>BK223</f>
        <v>0</v>
      </c>
      <c r="L223" s="133"/>
      <c r="M223" s="138"/>
      <c r="N223" s="139"/>
      <c r="O223" s="139"/>
      <c r="P223" s="140">
        <f>SUM(P224:P227)</f>
        <v>0</v>
      </c>
      <c r="Q223" s="139"/>
      <c r="R223" s="140">
        <f>SUM(R224:R227)</f>
        <v>1.0281845999999999</v>
      </c>
      <c r="S223" s="139"/>
      <c r="T223" s="141">
        <f>SUM(T224:T227)</f>
        <v>0</v>
      </c>
      <c r="AR223" s="134" t="s">
        <v>90</v>
      </c>
      <c r="AT223" s="142" t="s">
        <v>77</v>
      </c>
      <c r="AU223" s="142" t="s">
        <v>90</v>
      </c>
      <c r="AY223" s="134" t="s">
        <v>184</v>
      </c>
      <c r="BK223" s="143">
        <f>SUM(BK224:BK227)</f>
        <v>0</v>
      </c>
    </row>
    <row r="224" spans="1:65" s="2" customFormat="1" ht="24.2" customHeight="1">
      <c r="A224" s="29"/>
      <c r="B224" s="146"/>
      <c r="C224" s="147" t="s">
        <v>445</v>
      </c>
      <c r="D224" s="147" t="s">
        <v>186</v>
      </c>
      <c r="E224" s="148" t="s">
        <v>980</v>
      </c>
      <c r="F224" s="149" t="s">
        <v>981</v>
      </c>
      <c r="G224" s="150" t="s">
        <v>241</v>
      </c>
      <c r="H224" s="151">
        <v>353.80500000000001</v>
      </c>
      <c r="I224" s="152"/>
      <c r="J224" s="151">
        <f>ROUND(I224*H224,3)</f>
        <v>0</v>
      </c>
      <c r="K224" s="153"/>
      <c r="L224" s="30"/>
      <c r="M224" s="154" t="s">
        <v>1</v>
      </c>
      <c r="N224" s="155" t="s">
        <v>44</v>
      </c>
      <c r="O224" s="55"/>
      <c r="P224" s="156">
        <f>O224*H224</f>
        <v>0</v>
      </c>
      <c r="Q224" s="156">
        <v>1E-4</v>
      </c>
      <c r="R224" s="156">
        <f>Q224*H224</f>
        <v>3.5380500000000002E-2</v>
      </c>
      <c r="S224" s="156">
        <v>0</v>
      </c>
      <c r="T224" s="157">
        <f>S224*H224</f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58" t="s">
        <v>248</v>
      </c>
      <c r="AT224" s="158" t="s">
        <v>186</v>
      </c>
      <c r="AU224" s="158" t="s">
        <v>95</v>
      </c>
      <c r="AY224" s="14" t="s">
        <v>184</v>
      </c>
      <c r="BE224" s="159">
        <f>IF(N224="základná",J224,0)</f>
        <v>0</v>
      </c>
      <c r="BF224" s="159">
        <f>IF(N224="znížená",J224,0)</f>
        <v>0</v>
      </c>
      <c r="BG224" s="159">
        <f>IF(N224="zákl. prenesená",J224,0)</f>
        <v>0</v>
      </c>
      <c r="BH224" s="159">
        <f>IF(N224="zníž. prenesená",J224,0)</f>
        <v>0</v>
      </c>
      <c r="BI224" s="159">
        <f>IF(N224="nulová",J224,0)</f>
        <v>0</v>
      </c>
      <c r="BJ224" s="14" t="s">
        <v>90</v>
      </c>
      <c r="BK224" s="160">
        <f>ROUND(I224*H224,3)</f>
        <v>0</v>
      </c>
      <c r="BL224" s="14" t="s">
        <v>248</v>
      </c>
      <c r="BM224" s="158" t="s">
        <v>1121</v>
      </c>
    </row>
    <row r="225" spans="1:65" s="2" customFormat="1" ht="37.9" customHeight="1">
      <c r="A225" s="29"/>
      <c r="B225" s="146"/>
      <c r="C225" s="147" t="s">
        <v>449</v>
      </c>
      <c r="D225" s="147" t="s">
        <v>186</v>
      </c>
      <c r="E225" s="148" t="s">
        <v>984</v>
      </c>
      <c r="F225" s="149" t="s">
        <v>985</v>
      </c>
      <c r="G225" s="150" t="s">
        <v>241</v>
      </c>
      <c r="H225" s="151">
        <v>353.80500000000001</v>
      </c>
      <c r="I225" s="152"/>
      <c r="J225" s="151">
        <f>ROUND(I225*H225,3)</f>
        <v>0</v>
      </c>
      <c r="K225" s="153"/>
      <c r="L225" s="30"/>
      <c r="M225" s="154" t="s">
        <v>1</v>
      </c>
      <c r="N225" s="155" t="s">
        <v>44</v>
      </c>
      <c r="O225" s="55"/>
      <c r="P225" s="156">
        <f>O225*H225</f>
        <v>0</v>
      </c>
      <c r="Q225" s="156">
        <v>1E-4</v>
      </c>
      <c r="R225" s="156">
        <f>Q225*H225</f>
        <v>3.5380500000000002E-2</v>
      </c>
      <c r="S225" s="156">
        <v>0</v>
      </c>
      <c r="T225" s="157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58" t="s">
        <v>248</v>
      </c>
      <c r="AT225" s="158" t="s">
        <v>186</v>
      </c>
      <c r="AU225" s="158" t="s">
        <v>95</v>
      </c>
      <c r="AY225" s="14" t="s">
        <v>184</v>
      </c>
      <c r="BE225" s="159">
        <f>IF(N225="základná",J225,0)</f>
        <v>0</v>
      </c>
      <c r="BF225" s="159">
        <f>IF(N225="znížená",J225,0)</f>
        <v>0</v>
      </c>
      <c r="BG225" s="159">
        <f>IF(N225="zákl. prenesená",J225,0)</f>
        <v>0</v>
      </c>
      <c r="BH225" s="159">
        <f>IF(N225="zníž. prenesená",J225,0)</f>
        <v>0</v>
      </c>
      <c r="BI225" s="159">
        <f>IF(N225="nulová",J225,0)</f>
        <v>0</v>
      </c>
      <c r="BJ225" s="14" t="s">
        <v>90</v>
      </c>
      <c r="BK225" s="160">
        <f>ROUND(I225*H225,3)</f>
        <v>0</v>
      </c>
      <c r="BL225" s="14" t="s">
        <v>248</v>
      </c>
      <c r="BM225" s="158" t="s">
        <v>1122</v>
      </c>
    </row>
    <row r="226" spans="1:65" s="2" customFormat="1" ht="37.9" customHeight="1">
      <c r="A226" s="29"/>
      <c r="B226" s="146"/>
      <c r="C226" s="147" t="s">
        <v>453</v>
      </c>
      <c r="D226" s="147" t="s">
        <v>186</v>
      </c>
      <c r="E226" s="148" t="s">
        <v>988</v>
      </c>
      <c r="F226" s="149" t="s">
        <v>989</v>
      </c>
      <c r="G226" s="150" t="s">
        <v>241</v>
      </c>
      <c r="H226" s="151">
        <v>353.80500000000001</v>
      </c>
      <c r="I226" s="152"/>
      <c r="J226" s="151">
        <f>ROUND(I226*H226,3)</f>
        <v>0</v>
      </c>
      <c r="K226" s="153"/>
      <c r="L226" s="30"/>
      <c r="M226" s="154" t="s">
        <v>1</v>
      </c>
      <c r="N226" s="155" t="s">
        <v>44</v>
      </c>
      <c r="O226" s="55"/>
      <c r="P226" s="156">
        <f>O226*H226</f>
        <v>0</v>
      </c>
      <c r="Q226" s="156">
        <v>2.1000000000000001E-4</v>
      </c>
      <c r="R226" s="156">
        <f>Q226*H226</f>
        <v>7.4299050000000005E-2</v>
      </c>
      <c r="S226" s="156">
        <v>0</v>
      </c>
      <c r="T226" s="157">
        <f>S226*H226</f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58" t="s">
        <v>248</v>
      </c>
      <c r="AT226" s="158" t="s">
        <v>186</v>
      </c>
      <c r="AU226" s="158" t="s">
        <v>95</v>
      </c>
      <c r="AY226" s="14" t="s">
        <v>184</v>
      </c>
      <c r="BE226" s="159">
        <f>IF(N226="základná",J226,0)</f>
        <v>0</v>
      </c>
      <c r="BF226" s="159">
        <f>IF(N226="znížená",J226,0)</f>
        <v>0</v>
      </c>
      <c r="BG226" s="159">
        <f>IF(N226="zákl. prenesená",J226,0)</f>
        <v>0</v>
      </c>
      <c r="BH226" s="159">
        <f>IF(N226="zníž. prenesená",J226,0)</f>
        <v>0</v>
      </c>
      <c r="BI226" s="159">
        <f>IF(N226="nulová",J226,0)</f>
        <v>0</v>
      </c>
      <c r="BJ226" s="14" t="s">
        <v>90</v>
      </c>
      <c r="BK226" s="160">
        <f>ROUND(I226*H226,3)</f>
        <v>0</v>
      </c>
      <c r="BL226" s="14" t="s">
        <v>248</v>
      </c>
      <c r="BM226" s="158" t="s">
        <v>1123</v>
      </c>
    </row>
    <row r="227" spans="1:65" s="2" customFormat="1" ht="14.45" customHeight="1">
      <c r="A227" s="29"/>
      <c r="B227" s="146"/>
      <c r="C227" s="147" t="s">
        <v>457</v>
      </c>
      <c r="D227" s="147" t="s">
        <v>186</v>
      </c>
      <c r="E227" s="148" t="s">
        <v>992</v>
      </c>
      <c r="F227" s="149" t="s">
        <v>993</v>
      </c>
      <c r="G227" s="150" t="s">
        <v>241</v>
      </c>
      <c r="H227" s="151">
        <v>266.80500000000001</v>
      </c>
      <c r="I227" s="152"/>
      <c r="J227" s="151">
        <f>ROUND(I227*H227,3)</f>
        <v>0</v>
      </c>
      <c r="K227" s="153"/>
      <c r="L227" s="30"/>
      <c r="M227" s="171" t="s">
        <v>1</v>
      </c>
      <c r="N227" s="172" t="s">
        <v>44</v>
      </c>
      <c r="O227" s="173"/>
      <c r="P227" s="174">
        <f>O227*H227</f>
        <v>0</v>
      </c>
      <c r="Q227" s="174">
        <v>3.31E-3</v>
      </c>
      <c r="R227" s="174">
        <f>Q227*H227</f>
        <v>0.88312455000000001</v>
      </c>
      <c r="S227" s="174">
        <v>0</v>
      </c>
      <c r="T227" s="175">
        <f>S227*H227</f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58" t="s">
        <v>248</v>
      </c>
      <c r="AT227" s="158" t="s">
        <v>186</v>
      </c>
      <c r="AU227" s="158" t="s">
        <v>95</v>
      </c>
      <c r="AY227" s="14" t="s">
        <v>184</v>
      </c>
      <c r="BE227" s="159">
        <f>IF(N227="základná",J227,0)</f>
        <v>0</v>
      </c>
      <c r="BF227" s="159">
        <f>IF(N227="znížená",J227,0)</f>
        <v>0</v>
      </c>
      <c r="BG227" s="159">
        <f>IF(N227="zákl. prenesená",J227,0)</f>
        <v>0</v>
      </c>
      <c r="BH227" s="159">
        <f>IF(N227="zníž. prenesená",J227,0)</f>
        <v>0</v>
      </c>
      <c r="BI227" s="159">
        <f>IF(N227="nulová",J227,0)</f>
        <v>0</v>
      </c>
      <c r="BJ227" s="14" t="s">
        <v>90</v>
      </c>
      <c r="BK227" s="160">
        <f>ROUND(I227*H227,3)</f>
        <v>0</v>
      </c>
      <c r="BL227" s="14" t="s">
        <v>248</v>
      </c>
      <c r="BM227" s="158" t="s">
        <v>1124</v>
      </c>
    </row>
    <row r="228" spans="1:65" s="2" customFormat="1" ht="6.95" customHeight="1">
      <c r="A228" s="29"/>
      <c r="B228" s="44"/>
      <c r="C228" s="45"/>
      <c r="D228" s="45"/>
      <c r="E228" s="45"/>
      <c r="F228" s="45"/>
      <c r="G228" s="45"/>
      <c r="H228" s="45"/>
      <c r="I228" s="45"/>
      <c r="J228" s="45"/>
      <c r="K228" s="45"/>
      <c r="L228" s="30"/>
      <c r="M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</row>
  </sheetData>
  <autoFilter ref="C141:K227" xr:uid="{00000000-0009-0000-0000-000002000000}"/>
  <mergeCells count="15">
    <mergeCell ref="E128:H128"/>
    <mergeCell ref="E132:H132"/>
    <mergeCell ref="E130:H130"/>
    <mergeCell ref="E134:H13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134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24.75" customHeight="1">
      <c r="A13" s="29"/>
      <c r="B13" s="30"/>
      <c r="C13" s="29"/>
      <c r="D13" s="29"/>
      <c r="E13" s="183" t="s">
        <v>1125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ROUND(J135,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ROUND((SUM(BE135:BE200)),  2)</f>
        <v>0</v>
      </c>
      <c r="G37" s="29"/>
      <c r="H37" s="29"/>
      <c r="I37" s="102">
        <v>0.2</v>
      </c>
      <c r="J37" s="101">
        <f>ROUND(((SUM(BE135:BE200))*I37),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ROUND((SUM(BF135:BF200)),  2)</f>
        <v>0</v>
      </c>
      <c r="G38" s="29"/>
      <c r="H38" s="29"/>
      <c r="I38" s="102">
        <v>0.2</v>
      </c>
      <c r="J38" s="101">
        <f>ROUND(((SUM(BF135:BF200))*I38),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ROUND((SUM(BG135:BG200)),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ROUND((SUM(BH135:BH200)),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ROUND((SUM(BI135:BI200)),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134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24.75" customHeight="1">
      <c r="A91" s="29"/>
      <c r="B91" s="30"/>
      <c r="C91" s="29"/>
      <c r="D91" s="29"/>
      <c r="E91" s="183" t="str">
        <f>E13</f>
        <v>C. - Výmena pôvodných vonkajších a vnútorných otvorových konštrukcií a vytvorenie nových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J135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142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1:47" s="10" customFormat="1" ht="19.899999999999999" customHeight="1">
      <c r="B102" s="118"/>
      <c r="D102" s="119" t="s">
        <v>1126</v>
      </c>
      <c r="E102" s="120"/>
      <c r="F102" s="120"/>
      <c r="G102" s="120"/>
      <c r="H102" s="120"/>
      <c r="I102" s="120"/>
      <c r="J102" s="121">
        <f>J137</f>
        <v>0</v>
      </c>
      <c r="L102" s="118"/>
    </row>
    <row r="103" spans="1:47" s="10" customFormat="1" ht="19.899999999999999" customHeight="1">
      <c r="B103" s="118"/>
      <c r="D103" s="119" t="s">
        <v>149</v>
      </c>
      <c r="E103" s="120"/>
      <c r="F103" s="120"/>
      <c r="G103" s="120"/>
      <c r="H103" s="120"/>
      <c r="I103" s="120"/>
      <c r="J103" s="121">
        <f>J141</f>
        <v>0</v>
      </c>
      <c r="L103" s="118"/>
    </row>
    <row r="104" spans="1:47" s="10" customFormat="1" ht="19.899999999999999" customHeight="1">
      <c r="B104" s="118"/>
      <c r="D104" s="119" t="s">
        <v>150</v>
      </c>
      <c r="E104" s="120"/>
      <c r="F104" s="120"/>
      <c r="G104" s="120"/>
      <c r="H104" s="120"/>
      <c r="I104" s="120"/>
      <c r="J104" s="121">
        <f>J158</f>
        <v>0</v>
      </c>
      <c r="L104" s="118"/>
    </row>
    <row r="105" spans="1:47" s="9" customFormat="1" ht="24.95" customHeight="1">
      <c r="B105" s="114"/>
      <c r="D105" s="115" t="s">
        <v>151</v>
      </c>
      <c r="E105" s="116"/>
      <c r="F105" s="116"/>
      <c r="G105" s="116"/>
      <c r="H105" s="116"/>
      <c r="I105" s="116"/>
      <c r="J105" s="117">
        <f>J160</f>
        <v>0</v>
      </c>
      <c r="L105" s="114"/>
    </row>
    <row r="106" spans="1:47" s="10" customFormat="1" ht="19.899999999999999" customHeight="1">
      <c r="B106" s="118"/>
      <c r="D106" s="119" t="s">
        <v>157</v>
      </c>
      <c r="E106" s="120"/>
      <c r="F106" s="120"/>
      <c r="G106" s="120"/>
      <c r="H106" s="120"/>
      <c r="I106" s="120"/>
      <c r="J106" s="121">
        <f>J161</f>
        <v>0</v>
      </c>
      <c r="L106" s="118"/>
    </row>
    <row r="107" spans="1:47" s="10" customFormat="1" ht="14.85" customHeight="1">
      <c r="B107" s="118"/>
      <c r="D107" s="119" t="s">
        <v>1127</v>
      </c>
      <c r="E107" s="120"/>
      <c r="F107" s="120"/>
      <c r="G107" s="120"/>
      <c r="H107" s="120"/>
      <c r="I107" s="120"/>
      <c r="J107" s="121">
        <f>J162</f>
        <v>0</v>
      </c>
      <c r="L107" s="118"/>
    </row>
    <row r="108" spans="1:47" s="10" customFormat="1" ht="19.899999999999999" customHeight="1">
      <c r="B108" s="118"/>
      <c r="D108" s="119" t="s">
        <v>1128</v>
      </c>
      <c r="E108" s="120"/>
      <c r="F108" s="120"/>
      <c r="G108" s="120"/>
      <c r="H108" s="120"/>
      <c r="I108" s="120"/>
      <c r="J108" s="121">
        <f>J174</f>
        <v>0</v>
      </c>
      <c r="L108" s="118"/>
    </row>
    <row r="109" spans="1:47" s="10" customFormat="1" ht="19.899999999999999" customHeight="1">
      <c r="B109" s="118"/>
      <c r="D109" s="119" t="s">
        <v>1129</v>
      </c>
      <c r="E109" s="120"/>
      <c r="F109" s="120"/>
      <c r="G109" s="120"/>
      <c r="H109" s="120"/>
      <c r="I109" s="120"/>
      <c r="J109" s="121">
        <f>J177</f>
        <v>0</v>
      </c>
      <c r="L109" s="118"/>
    </row>
    <row r="110" spans="1:47" s="10" customFormat="1" ht="19.899999999999999" customHeight="1">
      <c r="B110" s="118"/>
      <c r="D110" s="119" t="s">
        <v>166</v>
      </c>
      <c r="E110" s="120"/>
      <c r="F110" s="120"/>
      <c r="G110" s="120"/>
      <c r="H110" s="120"/>
      <c r="I110" s="120"/>
      <c r="J110" s="121">
        <f>J198</f>
        <v>0</v>
      </c>
      <c r="L110" s="118"/>
    </row>
    <row r="111" spans="1:47" s="10" customFormat="1" ht="14.85" customHeight="1">
      <c r="B111" s="118"/>
      <c r="D111" s="119" t="s">
        <v>168</v>
      </c>
      <c r="E111" s="120"/>
      <c r="F111" s="120"/>
      <c r="G111" s="120"/>
      <c r="H111" s="120"/>
      <c r="I111" s="120"/>
      <c r="J111" s="121">
        <f>J199</f>
        <v>0</v>
      </c>
      <c r="L111" s="118"/>
    </row>
    <row r="112" spans="1:47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4"/>
      <c r="C113" s="45"/>
      <c r="D113" s="45"/>
      <c r="E113" s="45"/>
      <c r="F113" s="45"/>
      <c r="G113" s="45"/>
      <c r="H113" s="45"/>
      <c r="I113" s="45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6"/>
      <c r="C117" s="47"/>
      <c r="D117" s="47"/>
      <c r="E117" s="47"/>
      <c r="F117" s="47"/>
      <c r="G117" s="47"/>
      <c r="H117" s="47"/>
      <c r="I117" s="47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170</v>
      </c>
      <c r="D118" s="29"/>
      <c r="E118" s="29"/>
      <c r="F118" s="29"/>
      <c r="G118" s="29"/>
      <c r="H118" s="29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14</v>
      </c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21" t="str">
        <f>E7</f>
        <v>Koláre- prestavba RD, BARETTI, s. r. o - znížený</v>
      </c>
      <c r="F121" s="222"/>
      <c r="G121" s="222"/>
      <c r="H121" s="222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1" customFormat="1" ht="12" customHeight="1">
      <c r="B122" s="17"/>
      <c r="C122" s="24" t="s">
        <v>131</v>
      </c>
      <c r="L122" s="17"/>
    </row>
    <row r="123" spans="1:31" s="1" customFormat="1" ht="16.5" customHeight="1">
      <c r="B123" s="17"/>
      <c r="E123" s="221" t="s">
        <v>132</v>
      </c>
      <c r="F123" s="226"/>
      <c r="G123" s="226"/>
      <c r="H123" s="226"/>
      <c r="L123" s="17"/>
    </row>
    <row r="124" spans="1:31" s="1" customFormat="1" ht="12" customHeight="1">
      <c r="B124" s="17"/>
      <c r="C124" s="24" t="s">
        <v>133</v>
      </c>
      <c r="L124" s="17"/>
    </row>
    <row r="125" spans="1:31" s="2" customFormat="1" ht="16.5" customHeight="1">
      <c r="A125" s="29"/>
      <c r="B125" s="30"/>
      <c r="C125" s="29"/>
      <c r="D125" s="29"/>
      <c r="E125" s="223" t="s">
        <v>134</v>
      </c>
      <c r="F125" s="224"/>
      <c r="G125" s="224"/>
      <c r="H125" s="224"/>
      <c r="I125" s="29"/>
      <c r="J125" s="29"/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135</v>
      </c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4.75" customHeight="1">
      <c r="A127" s="29"/>
      <c r="B127" s="30"/>
      <c r="C127" s="29"/>
      <c r="D127" s="29"/>
      <c r="E127" s="183" t="str">
        <f>E13</f>
        <v>C. - Výmena pôvodných vonkajších a vnútorných otvorových konštrukcií a vytvorenie nových</v>
      </c>
      <c r="F127" s="224"/>
      <c r="G127" s="224"/>
      <c r="H127" s="224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18</v>
      </c>
      <c r="D129" s="29"/>
      <c r="E129" s="29"/>
      <c r="F129" s="22" t="str">
        <f>F16</f>
        <v>Koláre, parc.č. 58/2, 59/2, 59/3</v>
      </c>
      <c r="G129" s="29"/>
      <c r="H129" s="29"/>
      <c r="I129" s="24" t="s">
        <v>20</v>
      </c>
      <c r="J129" s="52" t="str">
        <f>IF(J16="","",J16)</f>
        <v>19. 10. 2020</v>
      </c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40.15" customHeight="1">
      <c r="A131" s="29"/>
      <c r="B131" s="30"/>
      <c r="C131" s="24" t="s">
        <v>22</v>
      </c>
      <c r="D131" s="29"/>
      <c r="E131" s="29"/>
      <c r="F131" s="22" t="str">
        <f>E19</f>
        <v>BARETTI, s. r. o., Slovenské Ďarmoty, č. 238</v>
      </c>
      <c r="G131" s="29"/>
      <c r="H131" s="29"/>
      <c r="I131" s="24" t="s">
        <v>30</v>
      </c>
      <c r="J131" s="27" t="str">
        <f>E25</f>
        <v>Sírius company s.r.o., Balog nad Ipľom</v>
      </c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40.15" customHeight="1">
      <c r="A132" s="29"/>
      <c r="B132" s="30"/>
      <c r="C132" s="24" t="s">
        <v>28</v>
      </c>
      <c r="D132" s="29"/>
      <c r="E132" s="29"/>
      <c r="F132" s="22" t="str">
        <f>IF(E22="","",E22)</f>
        <v>Vyplň údaj</v>
      </c>
      <c r="G132" s="29"/>
      <c r="H132" s="29"/>
      <c r="I132" s="24" t="s">
        <v>36</v>
      </c>
      <c r="J132" s="27" t="str">
        <f>E28</f>
        <v>Sírius company s.r.o., Balog nad Ipľom</v>
      </c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22"/>
      <c r="B134" s="123"/>
      <c r="C134" s="124" t="s">
        <v>171</v>
      </c>
      <c r="D134" s="125" t="s">
        <v>63</v>
      </c>
      <c r="E134" s="125" t="s">
        <v>59</v>
      </c>
      <c r="F134" s="125" t="s">
        <v>60</v>
      </c>
      <c r="G134" s="125" t="s">
        <v>172</v>
      </c>
      <c r="H134" s="125" t="s">
        <v>173</v>
      </c>
      <c r="I134" s="125" t="s">
        <v>174</v>
      </c>
      <c r="J134" s="126" t="s">
        <v>139</v>
      </c>
      <c r="K134" s="127" t="s">
        <v>175</v>
      </c>
      <c r="L134" s="128"/>
      <c r="M134" s="59" t="s">
        <v>1</v>
      </c>
      <c r="N134" s="60" t="s">
        <v>42</v>
      </c>
      <c r="O134" s="60" t="s">
        <v>176</v>
      </c>
      <c r="P134" s="60" t="s">
        <v>177</v>
      </c>
      <c r="Q134" s="60" t="s">
        <v>178</v>
      </c>
      <c r="R134" s="60" t="s">
        <v>179</v>
      </c>
      <c r="S134" s="60" t="s">
        <v>180</v>
      </c>
      <c r="T134" s="61" t="s">
        <v>181</v>
      </c>
      <c r="U134" s="122"/>
      <c r="V134" s="122"/>
      <c r="W134" s="122"/>
      <c r="X134" s="122"/>
      <c r="Y134" s="122"/>
      <c r="Z134" s="122"/>
      <c r="AA134" s="122"/>
      <c r="AB134" s="122"/>
      <c r="AC134" s="122"/>
      <c r="AD134" s="122"/>
      <c r="AE134" s="122"/>
    </row>
    <row r="135" spans="1:65" s="2" customFormat="1" ht="22.9" customHeight="1">
      <c r="A135" s="29"/>
      <c r="B135" s="30"/>
      <c r="C135" s="66" t="s">
        <v>140</v>
      </c>
      <c r="D135" s="29"/>
      <c r="E135" s="29"/>
      <c r="F135" s="29"/>
      <c r="G135" s="29"/>
      <c r="H135" s="29"/>
      <c r="I135" s="29"/>
      <c r="J135" s="129">
        <f>BK135</f>
        <v>0</v>
      </c>
      <c r="K135" s="29"/>
      <c r="L135" s="30"/>
      <c r="M135" s="62"/>
      <c r="N135" s="53"/>
      <c r="O135" s="63"/>
      <c r="P135" s="130">
        <f>P136+P160</f>
        <v>0</v>
      </c>
      <c r="Q135" s="63"/>
      <c r="R135" s="130">
        <f>R136+R160</f>
        <v>3.8670100000000001</v>
      </c>
      <c r="S135" s="63"/>
      <c r="T135" s="131">
        <f>T136+T160</f>
        <v>1.2870900000000001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77</v>
      </c>
      <c r="AU135" s="14" t="s">
        <v>141</v>
      </c>
      <c r="BK135" s="132">
        <f>BK136+BK160</f>
        <v>0</v>
      </c>
    </row>
    <row r="136" spans="1:65" s="12" customFormat="1" ht="25.9" customHeight="1">
      <c r="B136" s="133"/>
      <c r="D136" s="134" t="s">
        <v>77</v>
      </c>
      <c r="E136" s="135" t="s">
        <v>182</v>
      </c>
      <c r="F136" s="135" t="s">
        <v>183</v>
      </c>
      <c r="I136" s="136"/>
      <c r="J136" s="137">
        <f>BK136</f>
        <v>0</v>
      </c>
      <c r="L136" s="133"/>
      <c r="M136" s="138"/>
      <c r="N136" s="139"/>
      <c r="O136" s="139"/>
      <c r="P136" s="140">
        <f>P137+P141+P158</f>
        <v>0</v>
      </c>
      <c r="Q136" s="139"/>
      <c r="R136" s="140">
        <f>R137+R141+R158</f>
        <v>1.3176923999999999</v>
      </c>
      <c r="S136" s="139"/>
      <c r="T136" s="141">
        <f>T137+T141+T158</f>
        <v>1.2870900000000001</v>
      </c>
      <c r="AR136" s="134" t="s">
        <v>85</v>
      </c>
      <c r="AT136" s="142" t="s">
        <v>77</v>
      </c>
      <c r="AU136" s="142" t="s">
        <v>78</v>
      </c>
      <c r="AY136" s="134" t="s">
        <v>184</v>
      </c>
      <c r="BK136" s="143">
        <f>BK137+BK141+BK158</f>
        <v>0</v>
      </c>
    </row>
    <row r="137" spans="1:65" s="12" customFormat="1" ht="22.9" customHeight="1">
      <c r="B137" s="133"/>
      <c r="D137" s="134" t="s">
        <v>77</v>
      </c>
      <c r="E137" s="144" t="s">
        <v>205</v>
      </c>
      <c r="F137" s="144" t="s">
        <v>1130</v>
      </c>
      <c r="I137" s="136"/>
      <c r="J137" s="145">
        <f>BK137</f>
        <v>0</v>
      </c>
      <c r="L137" s="133"/>
      <c r="M137" s="138"/>
      <c r="N137" s="139"/>
      <c r="O137" s="139"/>
      <c r="P137" s="140">
        <f>SUM(P138:P140)</f>
        <v>0</v>
      </c>
      <c r="Q137" s="139"/>
      <c r="R137" s="140">
        <f>SUM(R138:R140)</f>
        <v>1.3176923999999999</v>
      </c>
      <c r="S137" s="139"/>
      <c r="T137" s="141">
        <f>SUM(T138:T140)</f>
        <v>0</v>
      </c>
      <c r="AR137" s="134" t="s">
        <v>85</v>
      </c>
      <c r="AT137" s="142" t="s">
        <v>77</v>
      </c>
      <c r="AU137" s="142" t="s">
        <v>85</v>
      </c>
      <c r="AY137" s="134" t="s">
        <v>184</v>
      </c>
      <c r="BK137" s="143">
        <f>SUM(BK138:BK140)</f>
        <v>0</v>
      </c>
    </row>
    <row r="138" spans="1:65" s="2" customFormat="1" ht="24.2" customHeight="1">
      <c r="A138" s="29"/>
      <c r="B138" s="146"/>
      <c r="C138" s="147" t="s">
        <v>85</v>
      </c>
      <c r="D138" s="147" t="s">
        <v>186</v>
      </c>
      <c r="E138" s="148" t="s">
        <v>1131</v>
      </c>
      <c r="F138" s="149" t="s">
        <v>1132</v>
      </c>
      <c r="G138" s="150" t="s">
        <v>241</v>
      </c>
      <c r="H138" s="151">
        <v>31.48</v>
      </c>
      <c r="I138" s="152"/>
      <c r="J138" s="151">
        <f>ROUND(I138*H138,3)</f>
        <v>0</v>
      </c>
      <c r="K138" s="153"/>
      <c r="L138" s="30"/>
      <c r="M138" s="154" t="s">
        <v>1</v>
      </c>
      <c r="N138" s="155" t="s">
        <v>44</v>
      </c>
      <c r="O138" s="55"/>
      <c r="P138" s="156">
        <f>O138*H138</f>
        <v>0</v>
      </c>
      <c r="Q138" s="156">
        <v>3.5869999999999999E-2</v>
      </c>
      <c r="R138" s="156">
        <f>Q138*H138</f>
        <v>1.1291876000000001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190</v>
      </c>
      <c r="AT138" s="158" t="s">
        <v>186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190</v>
      </c>
      <c r="BM138" s="158" t="s">
        <v>1133</v>
      </c>
    </row>
    <row r="139" spans="1:65" s="2" customFormat="1" ht="24.2" customHeight="1">
      <c r="A139" s="29"/>
      <c r="B139" s="146"/>
      <c r="C139" s="147" t="s">
        <v>90</v>
      </c>
      <c r="D139" s="147" t="s">
        <v>186</v>
      </c>
      <c r="E139" s="148" t="s">
        <v>1134</v>
      </c>
      <c r="F139" s="149" t="s">
        <v>1135</v>
      </c>
      <c r="G139" s="150" t="s">
        <v>389</v>
      </c>
      <c r="H139" s="151">
        <v>27.28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5.9500000000000004E-3</v>
      </c>
      <c r="R139" s="156">
        <f>Q139*H139</f>
        <v>0.16231600000000002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190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190</v>
      </c>
      <c r="BM139" s="158" t="s">
        <v>1136</v>
      </c>
    </row>
    <row r="140" spans="1:65" s="2" customFormat="1" ht="14.45" customHeight="1">
      <c r="A140" s="29"/>
      <c r="B140" s="146"/>
      <c r="C140" s="161" t="s">
        <v>95</v>
      </c>
      <c r="D140" s="161" t="s">
        <v>417</v>
      </c>
      <c r="E140" s="162" t="s">
        <v>1137</v>
      </c>
      <c r="F140" s="163" t="s">
        <v>1138</v>
      </c>
      <c r="G140" s="164" t="s">
        <v>389</v>
      </c>
      <c r="H140" s="165">
        <v>27.28</v>
      </c>
      <c r="I140" s="166"/>
      <c r="J140" s="165">
        <f>ROUND(I140*H140,3)</f>
        <v>0</v>
      </c>
      <c r="K140" s="167"/>
      <c r="L140" s="168"/>
      <c r="M140" s="169" t="s">
        <v>1</v>
      </c>
      <c r="N140" s="170" t="s">
        <v>44</v>
      </c>
      <c r="O140" s="55"/>
      <c r="P140" s="156">
        <f>O140*H140</f>
        <v>0</v>
      </c>
      <c r="Q140" s="156">
        <v>9.6000000000000002E-4</v>
      </c>
      <c r="R140" s="156">
        <f>Q140*H140</f>
        <v>2.6188800000000002E-2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213</v>
      </c>
      <c r="AT140" s="158" t="s">
        <v>417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190</v>
      </c>
      <c r="BM140" s="158" t="s">
        <v>1139</v>
      </c>
    </row>
    <row r="141" spans="1:65" s="12" customFormat="1" ht="22.9" customHeight="1">
      <c r="B141" s="133"/>
      <c r="D141" s="134" t="s">
        <v>77</v>
      </c>
      <c r="E141" s="144" t="s">
        <v>217</v>
      </c>
      <c r="F141" s="144" t="s">
        <v>570</v>
      </c>
      <c r="I141" s="136"/>
      <c r="J141" s="145">
        <f>BK141</f>
        <v>0</v>
      </c>
      <c r="L141" s="133"/>
      <c r="M141" s="138"/>
      <c r="N141" s="139"/>
      <c r="O141" s="139"/>
      <c r="P141" s="140">
        <f>SUM(P142:P157)</f>
        <v>0</v>
      </c>
      <c r="Q141" s="139"/>
      <c r="R141" s="140">
        <f>SUM(R142:R157)</f>
        <v>0</v>
      </c>
      <c r="S141" s="139"/>
      <c r="T141" s="141">
        <f>SUM(T142:T157)</f>
        <v>1.2870900000000001</v>
      </c>
      <c r="AR141" s="134" t="s">
        <v>85</v>
      </c>
      <c r="AT141" s="142" t="s">
        <v>77</v>
      </c>
      <c r="AU141" s="142" t="s">
        <v>85</v>
      </c>
      <c r="AY141" s="134" t="s">
        <v>184</v>
      </c>
      <c r="BK141" s="143">
        <f>SUM(BK142:BK157)</f>
        <v>0</v>
      </c>
    </row>
    <row r="142" spans="1:65" s="2" customFormat="1" ht="24.2" customHeight="1">
      <c r="A142" s="29"/>
      <c r="B142" s="146"/>
      <c r="C142" s="147" t="s">
        <v>190</v>
      </c>
      <c r="D142" s="147" t="s">
        <v>186</v>
      </c>
      <c r="E142" s="148" t="s">
        <v>1140</v>
      </c>
      <c r="F142" s="149" t="s">
        <v>1141</v>
      </c>
      <c r="G142" s="150" t="s">
        <v>339</v>
      </c>
      <c r="H142" s="151">
        <v>2</v>
      </c>
      <c r="I142" s="152"/>
      <c r="J142" s="151">
        <f>ROUND(I142*H142,3)</f>
        <v>0</v>
      </c>
      <c r="K142" s="153"/>
      <c r="L142" s="30"/>
      <c r="M142" s="154" t="s">
        <v>1</v>
      </c>
      <c r="N142" s="155" t="s">
        <v>44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1.2E-2</v>
      </c>
      <c r="T142" s="157">
        <f>S142*H142</f>
        <v>2.4E-2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190</v>
      </c>
      <c r="AT142" s="158" t="s">
        <v>186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190</v>
      </c>
      <c r="BM142" s="158" t="s">
        <v>1142</v>
      </c>
    </row>
    <row r="143" spans="1:65" s="2" customFormat="1" ht="24.2" customHeight="1">
      <c r="A143" s="29"/>
      <c r="B143" s="146"/>
      <c r="C143" s="147" t="s">
        <v>201</v>
      </c>
      <c r="D143" s="147" t="s">
        <v>186</v>
      </c>
      <c r="E143" s="148" t="s">
        <v>1143</v>
      </c>
      <c r="F143" s="149" t="s">
        <v>1144</v>
      </c>
      <c r="G143" s="150" t="s">
        <v>339</v>
      </c>
      <c r="H143" s="151">
        <v>3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1.6E-2</v>
      </c>
      <c r="T143" s="157">
        <f>S143*H143</f>
        <v>4.8000000000000001E-2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190</v>
      </c>
      <c r="AT143" s="158" t="s">
        <v>186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190</v>
      </c>
      <c r="BM143" s="158" t="s">
        <v>1145</v>
      </c>
    </row>
    <row r="144" spans="1:65" s="2" customFormat="1" ht="14.45" customHeight="1">
      <c r="A144" s="29"/>
      <c r="B144" s="146"/>
      <c r="C144" s="147" t="s">
        <v>205</v>
      </c>
      <c r="D144" s="147" t="s">
        <v>186</v>
      </c>
      <c r="E144" s="148" t="s">
        <v>1146</v>
      </c>
      <c r="F144" s="149" t="s">
        <v>1147</v>
      </c>
      <c r="G144" s="150" t="s">
        <v>389</v>
      </c>
      <c r="H144" s="151">
        <v>24.82</v>
      </c>
      <c r="I144" s="152"/>
      <c r="J144" s="151">
        <f>ROUND(I144*H144,3)</f>
        <v>0</v>
      </c>
      <c r="K144" s="153"/>
      <c r="L144" s="30"/>
      <c r="M144" s="154" t="s">
        <v>1</v>
      </c>
      <c r="N144" s="155" t="s">
        <v>44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8.0000000000000002E-3</v>
      </c>
      <c r="T144" s="157">
        <f>S144*H144</f>
        <v>0.19856000000000001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190</v>
      </c>
      <c r="AT144" s="158" t="s">
        <v>186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190</v>
      </c>
      <c r="BM144" s="158" t="s">
        <v>1148</v>
      </c>
    </row>
    <row r="145" spans="1:65" s="2" customFormat="1" ht="24.2" customHeight="1">
      <c r="A145" s="29"/>
      <c r="B145" s="146"/>
      <c r="C145" s="147" t="s">
        <v>209</v>
      </c>
      <c r="D145" s="147" t="s">
        <v>186</v>
      </c>
      <c r="E145" s="148" t="s">
        <v>1149</v>
      </c>
      <c r="F145" s="149" t="s">
        <v>1150</v>
      </c>
      <c r="G145" s="150" t="s">
        <v>389</v>
      </c>
      <c r="H145" s="151">
        <v>13.46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1.2E-2</v>
      </c>
      <c r="T145" s="157">
        <f>S145*H145</f>
        <v>0.16152000000000002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190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190</v>
      </c>
      <c r="BM145" s="158" t="s">
        <v>1151</v>
      </c>
    </row>
    <row r="146" spans="1:65" s="2" customFormat="1" ht="24.2" customHeight="1">
      <c r="A146" s="29"/>
      <c r="B146" s="146"/>
      <c r="C146" s="147" t="s">
        <v>213</v>
      </c>
      <c r="D146" s="147" t="s">
        <v>186</v>
      </c>
      <c r="E146" s="148" t="s">
        <v>1152</v>
      </c>
      <c r="F146" s="149" t="s">
        <v>1153</v>
      </c>
      <c r="G146" s="150" t="s">
        <v>339</v>
      </c>
      <c r="H146" s="151">
        <v>1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2.4E-2</v>
      </c>
      <c r="T146" s="157">
        <f>S146*H146</f>
        <v>2.4E-2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190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190</v>
      </c>
      <c r="BM146" s="158" t="s">
        <v>1154</v>
      </c>
    </row>
    <row r="147" spans="1:65" s="2" customFormat="1" ht="24.2" customHeight="1">
      <c r="A147" s="29"/>
      <c r="B147" s="146"/>
      <c r="C147" s="147" t="s">
        <v>217</v>
      </c>
      <c r="D147" s="147" t="s">
        <v>186</v>
      </c>
      <c r="E147" s="148" t="s">
        <v>1155</v>
      </c>
      <c r="F147" s="149" t="s">
        <v>1156</v>
      </c>
      <c r="G147" s="150" t="s">
        <v>339</v>
      </c>
      <c r="H147" s="151">
        <v>1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44</v>
      </c>
      <c r="O147" s="55"/>
      <c r="P147" s="156">
        <f>O147*H147</f>
        <v>0</v>
      </c>
      <c r="Q147" s="156">
        <v>0</v>
      </c>
      <c r="R147" s="156">
        <f>Q147*H147</f>
        <v>0</v>
      </c>
      <c r="S147" s="156">
        <v>2.7E-2</v>
      </c>
      <c r="T147" s="157">
        <f>S147*H147</f>
        <v>2.7E-2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190</v>
      </c>
      <c r="AT147" s="158" t="s">
        <v>186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190</v>
      </c>
      <c r="BM147" s="158" t="s">
        <v>1157</v>
      </c>
    </row>
    <row r="148" spans="1:65" s="2" customFormat="1" ht="24.2" customHeight="1">
      <c r="A148" s="29"/>
      <c r="B148" s="146"/>
      <c r="C148" s="147" t="s">
        <v>221</v>
      </c>
      <c r="D148" s="147" t="s">
        <v>186</v>
      </c>
      <c r="E148" s="148" t="s">
        <v>1158</v>
      </c>
      <c r="F148" s="149" t="s">
        <v>1159</v>
      </c>
      <c r="G148" s="150" t="s">
        <v>241</v>
      </c>
      <c r="H148" s="151">
        <v>6.86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8.7999999999999995E-2</v>
      </c>
      <c r="T148" s="157">
        <f>S148*H148</f>
        <v>0.60367999999999999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190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190</v>
      </c>
      <c r="BM148" s="158" t="s">
        <v>1160</v>
      </c>
    </row>
    <row r="149" spans="1:65" s="2" customFormat="1" ht="24.2" customHeight="1">
      <c r="A149" s="29"/>
      <c r="B149" s="146"/>
      <c r="C149" s="147" t="s">
        <v>225</v>
      </c>
      <c r="D149" s="147" t="s">
        <v>186</v>
      </c>
      <c r="E149" s="148" t="s">
        <v>1161</v>
      </c>
      <c r="F149" s="149" t="s">
        <v>1162</v>
      </c>
      <c r="G149" s="150" t="s">
        <v>241</v>
      </c>
      <c r="H149" s="151">
        <v>2.99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44</v>
      </c>
      <c r="O149" s="55"/>
      <c r="P149" s="156">
        <f>O149*H149</f>
        <v>0</v>
      </c>
      <c r="Q149" s="156">
        <v>0</v>
      </c>
      <c r="R149" s="156">
        <f>Q149*H149</f>
        <v>0</v>
      </c>
      <c r="S149" s="156">
        <v>6.7000000000000004E-2</v>
      </c>
      <c r="T149" s="157">
        <f>S149*H149</f>
        <v>0.20033000000000004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190</v>
      </c>
      <c r="AT149" s="158" t="s">
        <v>186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190</v>
      </c>
      <c r="BM149" s="158" t="s">
        <v>1163</v>
      </c>
    </row>
    <row r="150" spans="1:65" s="2" customFormat="1" ht="24.2" customHeight="1">
      <c r="A150" s="29"/>
      <c r="B150" s="146"/>
      <c r="C150" s="147" t="s">
        <v>229</v>
      </c>
      <c r="D150" s="147" t="s">
        <v>186</v>
      </c>
      <c r="E150" s="148" t="s">
        <v>624</v>
      </c>
      <c r="F150" s="149" t="s">
        <v>625</v>
      </c>
      <c r="G150" s="150" t="s">
        <v>236</v>
      </c>
      <c r="H150" s="151">
        <v>0.77600000000000002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190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190</v>
      </c>
      <c r="BM150" s="158" t="s">
        <v>1164</v>
      </c>
    </row>
    <row r="151" spans="1:65" s="2" customFormat="1" ht="24.2" customHeight="1">
      <c r="A151" s="29"/>
      <c r="B151" s="146"/>
      <c r="C151" s="147" t="s">
        <v>233</v>
      </c>
      <c r="D151" s="147" t="s">
        <v>186</v>
      </c>
      <c r="E151" s="148" t="s">
        <v>1165</v>
      </c>
      <c r="F151" s="149" t="s">
        <v>1166</v>
      </c>
      <c r="G151" s="150" t="s">
        <v>236</v>
      </c>
      <c r="H151" s="151">
        <v>0.38800000000000001</v>
      </c>
      <c r="I151" s="152"/>
      <c r="J151" s="151">
        <f>ROUND(I151*H151,3)</f>
        <v>0</v>
      </c>
      <c r="K151" s="153"/>
      <c r="L151" s="30"/>
      <c r="M151" s="154" t="s">
        <v>1</v>
      </c>
      <c r="N151" s="155" t="s">
        <v>44</v>
      </c>
      <c r="O151" s="55"/>
      <c r="P151" s="156">
        <f>O151*H151</f>
        <v>0</v>
      </c>
      <c r="Q151" s="156">
        <v>0</v>
      </c>
      <c r="R151" s="156">
        <f>Q151*H151</f>
        <v>0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190</v>
      </c>
      <c r="AT151" s="158" t="s">
        <v>186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190</v>
      </c>
      <c r="BM151" s="158" t="s">
        <v>1167</v>
      </c>
    </row>
    <row r="152" spans="1:65" s="2" customFormat="1" ht="14.45" customHeight="1">
      <c r="A152" s="29"/>
      <c r="B152" s="146"/>
      <c r="C152" s="147" t="s">
        <v>238</v>
      </c>
      <c r="D152" s="147" t="s">
        <v>186</v>
      </c>
      <c r="E152" s="148" t="s">
        <v>628</v>
      </c>
      <c r="F152" s="149" t="s">
        <v>629</v>
      </c>
      <c r="G152" s="150" t="s">
        <v>236</v>
      </c>
      <c r="H152" s="151">
        <v>1.2869999999999999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190</v>
      </c>
      <c r="AT152" s="158" t="s">
        <v>186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190</v>
      </c>
      <c r="BM152" s="158" t="s">
        <v>1168</v>
      </c>
    </row>
    <row r="153" spans="1:65" s="2" customFormat="1" ht="24.2" customHeight="1">
      <c r="A153" s="29"/>
      <c r="B153" s="146"/>
      <c r="C153" s="147" t="s">
        <v>244</v>
      </c>
      <c r="D153" s="147" t="s">
        <v>186</v>
      </c>
      <c r="E153" s="148" t="s">
        <v>632</v>
      </c>
      <c r="F153" s="149" t="s">
        <v>633</v>
      </c>
      <c r="G153" s="150" t="s">
        <v>236</v>
      </c>
      <c r="H153" s="151">
        <v>1.2869999999999999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44</v>
      </c>
      <c r="O153" s="55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190</v>
      </c>
      <c r="AT153" s="158" t="s">
        <v>186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190</v>
      </c>
      <c r="BM153" s="158" t="s">
        <v>1169</v>
      </c>
    </row>
    <row r="154" spans="1:65" s="2" customFormat="1" ht="24.2" customHeight="1">
      <c r="A154" s="29"/>
      <c r="B154" s="146"/>
      <c r="C154" s="147" t="s">
        <v>248</v>
      </c>
      <c r="D154" s="147" t="s">
        <v>186</v>
      </c>
      <c r="E154" s="148" t="s">
        <v>636</v>
      </c>
      <c r="F154" s="149" t="s">
        <v>637</v>
      </c>
      <c r="G154" s="150" t="s">
        <v>236</v>
      </c>
      <c r="H154" s="151">
        <v>1.2869999999999999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44</v>
      </c>
      <c r="O154" s="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190</v>
      </c>
      <c r="AT154" s="158" t="s">
        <v>186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190</v>
      </c>
      <c r="BM154" s="158" t="s">
        <v>1170</v>
      </c>
    </row>
    <row r="155" spans="1:65" s="2" customFormat="1" ht="24.2" customHeight="1">
      <c r="A155" s="29"/>
      <c r="B155" s="146"/>
      <c r="C155" s="147" t="s">
        <v>252</v>
      </c>
      <c r="D155" s="147" t="s">
        <v>186</v>
      </c>
      <c r="E155" s="148" t="s">
        <v>640</v>
      </c>
      <c r="F155" s="149" t="s">
        <v>641</v>
      </c>
      <c r="G155" s="150" t="s">
        <v>236</v>
      </c>
      <c r="H155" s="151">
        <v>1.2869999999999999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190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190</v>
      </c>
      <c r="BM155" s="158" t="s">
        <v>1171</v>
      </c>
    </row>
    <row r="156" spans="1:65" s="2" customFormat="1" ht="24.2" customHeight="1">
      <c r="A156" s="29"/>
      <c r="B156" s="146"/>
      <c r="C156" s="147" t="s">
        <v>256</v>
      </c>
      <c r="D156" s="147" t="s">
        <v>186</v>
      </c>
      <c r="E156" s="148" t="s">
        <v>644</v>
      </c>
      <c r="F156" s="149" t="s">
        <v>645</v>
      </c>
      <c r="G156" s="150" t="s">
        <v>236</v>
      </c>
      <c r="H156" s="151">
        <v>1.2869999999999999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44</v>
      </c>
      <c r="O156" s="55"/>
      <c r="P156" s="156">
        <f>O156*H156</f>
        <v>0</v>
      </c>
      <c r="Q156" s="156">
        <v>0</v>
      </c>
      <c r="R156" s="156">
        <f>Q156*H156</f>
        <v>0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190</v>
      </c>
      <c r="AT156" s="158" t="s">
        <v>186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190</v>
      </c>
      <c r="BM156" s="158" t="s">
        <v>1172</v>
      </c>
    </row>
    <row r="157" spans="1:65" s="2" customFormat="1" ht="24.2" customHeight="1">
      <c r="A157" s="29"/>
      <c r="B157" s="146"/>
      <c r="C157" s="147" t="s">
        <v>260</v>
      </c>
      <c r="D157" s="147" t="s">
        <v>186</v>
      </c>
      <c r="E157" s="148" t="s">
        <v>648</v>
      </c>
      <c r="F157" s="149" t="s">
        <v>649</v>
      </c>
      <c r="G157" s="150" t="s">
        <v>236</v>
      </c>
      <c r="H157" s="151">
        <v>1.2869999999999999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190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190</v>
      </c>
      <c r="BM157" s="158" t="s">
        <v>1173</v>
      </c>
    </row>
    <row r="158" spans="1:65" s="12" customFormat="1" ht="22.9" customHeight="1">
      <c r="B158" s="133"/>
      <c r="D158" s="134" t="s">
        <v>77</v>
      </c>
      <c r="E158" s="144" t="s">
        <v>587</v>
      </c>
      <c r="F158" s="144" t="s">
        <v>655</v>
      </c>
      <c r="I158" s="136"/>
      <c r="J158" s="145">
        <f>BK158</f>
        <v>0</v>
      </c>
      <c r="L158" s="133"/>
      <c r="M158" s="138"/>
      <c r="N158" s="139"/>
      <c r="O158" s="139"/>
      <c r="P158" s="140">
        <f>P159</f>
        <v>0</v>
      </c>
      <c r="Q158" s="139"/>
      <c r="R158" s="140">
        <f>R159</f>
        <v>0</v>
      </c>
      <c r="S158" s="139"/>
      <c r="T158" s="141">
        <f>T159</f>
        <v>0</v>
      </c>
      <c r="AR158" s="134" t="s">
        <v>85</v>
      </c>
      <c r="AT158" s="142" t="s">
        <v>77</v>
      </c>
      <c r="AU158" s="142" t="s">
        <v>85</v>
      </c>
      <c r="AY158" s="134" t="s">
        <v>184</v>
      </c>
      <c r="BK158" s="143">
        <f>BK159</f>
        <v>0</v>
      </c>
    </row>
    <row r="159" spans="1:65" s="2" customFormat="1" ht="24.2" customHeight="1">
      <c r="A159" s="29"/>
      <c r="B159" s="146"/>
      <c r="C159" s="147" t="s">
        <v>7</v>
      </c>
      <c r="D159" s="147" t="s">
        <v>186</v>
      </c>
      <c r="E159" s="148" t="s">
        <v>1174</v>
      </c>
      <c r="F159" s="149" t="s">
        <v>1175</v>
      </c>
      <c r="G159" s="150" t="s">
        <v>236</v>
      </c>
      <c r="H159" s="151">
        <v>1.3180000000000001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190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190</v>
      </c>
      <c r="BM159" s="158" t="s">
        <v>1176</v>
      </c>
    </row>
    <row r="160" spans="1:65" s="12" customFormat="1" ht="25.9" customHeight="1">
      <c r="B160" s="133"/>
      <c r="D160" s="134" t="s">
        <v>77</v>
      </c>
      <c r="E160" s="135" t="s">
        <v>660</v>
      </c>
      <c r="F160" s="135" t="s">
        <v>661</v>
      </c>
      <c r="I160" s="136"/>
      <c r="J160" s="137">
        <f>BK160</f>
        <v>0</v>
      </c>
      <c r="L160" s="133"/>
      <c r="M160" s="138"/>
      <c r="N160" s="139"/>
      <c r="O160" s="139"/>
      <c r="P160" s="140">
        <f>P161+P174+P177+P198</f>
        <v>0</v>
      </c>
      <c r="Q160" s="139"/>
      <c r="R160" s="140">
        <f>R161+R174+R177+R198</f>
        <v>2.5493176000000002</v>
      </c>
      <c r="S160" s="139"/>
      <c r="T160" s="141">
        <f>T161+T174+T177+T198</f>
        <v>0</v>
      </c>
      <c r="AR160" s="134" t="s">
        <v>90</v>
      </c>
      <c r="AT160" s="142" t="s">
        <v>77</v>
      </c>
      <c r="AU160" s="142" t="s">
        <v>78</v>
      </c>
      <c r="AY160" s="134" t="s">
        <v>184</v>
      </c>
      <c r="BK160" s="143">
        <f>BK161+BK174+BK177+BK198</f>
        <v>0</v>
      </c>
    </row>
    <row r="161" spans="1:65" s="12" customFormat="1" ht="22.9" customHeight="1">
      <c r="B161" s="133"/>
      <c r="D161" s="134" t="s">
        <v>77</v>
      </c>
      <c r="E161" s="144" t="s">
        <v>493</v>
      </c>
      <c r="F161" s="144" t="s">
        <v>758</v>
      </c>
      <c r="I161" s="136"/>
      <c r="J161" s="145">
        <f>BK161</f>
        <v>0</v>
      </c>
      <c r="L161" s="133"/>
      <c r="M161" s="138"/>
      <c r="N161" s="139"/>
      <c r="O161" s="139"/>
      <c r="P161" s="140">
        <f>P162</f>
        <v>0</v>
      </c>
      <c r="Q161" s="139"/>
      <c r="R161" s="140">
        <f>R162</f>
        <v>0.65265000000000006</v>
      </c>
      <c r="S161" s="139"/>
      <c r="T161" s="141">
        <f>T162</f>
        <v>0</v>
      </c>
      <c r="AR161" s="134" t="s">
        <v>90</v>
      </c>
      <c r="AT161" s="142" t="s">
        <v>77</v>
      </c>
      <c r="AU161" s="142" t="s">
        <v>85</v>
      </c>
      <c r="AY161" s="134" t="s">
        <v>184</v>
      </c>
      <c r="BK161" s="143">
        <f>BK162</f>
        <v>0</v>
      </c>
    </row>
    <row r="162" spans="1:65" s="12" customFormat="1" ht="20.85" customHeight="1">
      <c r="B162" s="133"/>
      <c r="D162" s="134" t="s">
        <v>77</v>
      </c>
      <c r="E162" s="144" t="s">
        <v>1177</v>
      </c>
      <c r="F162" s="144" t="s">
        <v>1178</v>
      </c>
      <c r="I162" s="136"/>
      <c r="J162" s="145">
        <f>BK162</f>
        <v>0</v>
      </c>
      <c r="L162" s="133"/>
      <c r="M162" s="138"/>
      <c r="N162" s="139"/>
      <c r="O162" s="139"/>
      <c r="P162" s="140">
        <f>SUM(P163:P173)</f>
        <v>0</v>
      </c>
      <c r="Q162" s="139"/>
      <c r="R162" s="140">
        <f>SUM(R163:R173)</f>
        <v>0.65265000000000006</v>
      </c>
      <c r="S162" s="139"/>
      <c r="T162" s="141">
        <f>SUM(T163:T173)</f>
        <v>0</v>
      </c>
      <c r="AR162" s="134" t="s">
        <v>90</v>
      </c>
      <c r="AT162" s="142" t="s">
        <v>77</v>
      </c>
      <c r="AU162" s="142" t="s">
        <v>90</v>
      </c>
      <c r="AY162" s="134" t="s">
        <v>184</v>
      </c>
      <c r="BK162" s="143">
        <f>SUM(BK163:BK173)</f>
        <v>0</v>
      </c>
    </row>
    <row r="163" spans="1:65" s="2" customFormat="1" ht="37.9" customHeight="1">
      <c r="A163" s="29"/>
      <c r="B163" s="146"/>
      <c r="C163" s="147" t="s">
        <v>267</v>
      </c>
      <c r="D163" s="147" t="s">
        <v>186</v>
      </c>
      <c r="E163" s="148" t="s">
        <v>1179</v>
      </c>
      <c r="F163" s="149" t="s">
        <v>1180</v>
      </c>
      <c r="G163" s="150" t="s">
        <v>339</v>
      </c>
      <c r="H163" s="151">
        <v>7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8.0000000000000007E-5</v>
      </c>
      <c r="R163" s="156">
        <f>Q163*H163</f>
        <v>5.6000000000000006E-4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248</v>
      </c>
      <c r="AT163" s="158" t="s">
        <v>186</v>
      </c>
      <c r="AU163" s="158" t="s">
        <v>95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248</v>
      </c>
      <c r="BM163" s="158" t="s">
        <v>1181</v>
      </c>
    </row>
    <row r="164" spans="1:65" s="2" customFormat="1" ht="24.2" customHeight="1">
      <c r="A164" s="29"/>
      <c r="B164" s="146"/>
      <c r="C164" s="161" t="s">
        <v>271</v>
      </c>
      <c r="D164" s="161" t="s">
        <v>417</v>
      </c>
      <c r="E164" s="162" t="s">
        <v>1182</v>
      </c>
      <c r="F164" s="163" t="s">
        <v>1183</v>
      </c>
      <c r="G164" s="164" t="s">
        <v>339</v>
      </c>
      <c r="H164" s="165">
        <v>7</v>
      </c>
      <c r="I164" s="166"/>
      <c r="J164" s="165">
        <f>ROUND(I164*H164,3)</f>
        <v>0</v>
      </c>
      <c r="K164" s="167"/>
      <c r="L164" s="168"/>
      <c r="M164" s="169" t="s">
        <v>1</v>
      </c>
      <c r="N164" s="170" t="s">
        <v>44</v>
      </c>
      <c r="O164" s="55"/>
      <c r="P164" s="156">
        <f>O164*H164</f>
        <v>0</v>
      </c>
      <c r="Q164" s="156">
        <v>4.0160000000000001E-2</v>
      </c>
      <c r="R164" s="156">
        <f>Q164*H164</f>
        <v>0.28112000000000004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312</v>
      </c>
      <c r="AT164" s="158" t="s">
        <v>417</v>
      </c>
      <c r="AU164" s="158" t="s">
        <v>95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248</v>
      </c>
      <c r="BM164" s="158" t="s">
        <v>1184</v>
      </c>
    </row>
    <row r="165" spans="1:65" s="2" customFormat="1" ht="37.9" customHeight="1">
      <c r="A165" s="29"/>
      <c r="B165" s="146"/>
      <c r="C165" s="161" t="s">
        <v>275</v>
      </c>
      <c r="D165" s="161" t="s">
        <v>417</v>
      </c>
      <c r="E165" s="162" t="s">
        <v>1185</v>
      </c>
      <c r="F165" s="163" t="s">
        <v>1186</v>
      </c>
      <c r="G165" s="164" t="s">
        <v>339</v>
      </c>
      <c r="H165" s="165">
        <v>7</v>
      </c>
      <c r="I165" s="166"/>
      <c r="J165" s="165">
        <f>ROUND(I165*H165,3)</f>
        <v>0</v>
      </c>
      <c r="K165" s="167"/>
      <c r="L165" s="168"/>
      <c r="M165" s="169" t="s">
        <v>1</v>
      </c>
      <c r="N165" s="170" t="s">
        <v>44</v>
      </c>
      <c r="O165" s="55"/>
      <c r="P165" s="156">
        <f>O165*H165</f>
        <v>0</v>
      </c>
      <c r="Q165" s="156">
        <v>5.3699999999999998E-3</v>
      </c>
      <c r="R165" s="156">
        <f>Q165*H165</f>
        <v>3.7589999999999998E-2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312</v>
      </c>
      <c r="AT165" s="158" t="s">
        <v>417</v>
      </c>
      <c r="AU165" s="158" t="s">
        <v>95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248</v>
      </c>
      <c r="BM165" s="158" t="s">
        <v>1187</v>
      </c>
    </row>
    <row r="166" spans="1:65" s="2" customFormat="1" ht="24.2" customHeight="1">
      <c r="A166" s="29"/>
      <c r="B166" s="146"/>
      <c r="C166" s="161" t="s">
        <v>279</v>
      </c>
      <c r="D166" s="161" t="s">
        <v>417</v>
      </c>
      <c r="E166" s="162" t="s">
        <v>1188</v>
      </c>
      <c r="F166" s="163" t="s">
        <v>1189</v>
      </c>
      <c r="G166" s="164" t="s">
        <v>339</v>
      </c>
      <c r="H166" s="165">
        <v>7</v>
      </c>
      <c r="I166" s="166"/>
      <c r="J166" s="165">
        <f>ROUND(I166*H166,3)</f>
        <v>0</v>
      </c>
      <c r="K166" s="167"/>
      <c r="L166" s="168"/>
      <c r="M166" s="169" t="s">
        <v>1</v>
      </c>
      <c r="N166" s="170" t="s">
        <v>44</v>
      </c>
      <c r="O166" s="55"/>
      <c r="P166" s="156">
        <f>O166*H166</f>
        <v>0</v>
      </c>
      <c r="Q166" s="156">
        <v>9.3999999999999997E-4</v>
      </c>
      <c r="R166" s="156">
        <f>Q166*H166</f>
        <v>6.5799999999999999E-3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312</v>
      </c>
      <c r="AT166" s="158" t="s">
        <v>417</v>
      </c>
      <c r="AU166" s="158" t="s">
        <v>95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248</v>
      </c>
      <c r="BM166" s="158" t="s">
        <v>1190</v>
      </c>
    </row>
    <row r="167" spans="1:65" s="2" customFormat="1" ht="14.45" customHeight="1">
      <c r="A167" s="29"/>
      <c r="B167" s="146"/>
      <c r="C167" s="147" t="s">
        <v>283</v>
      </c>
      <c r="D167" s="147" t="s">
        <v>186</v>
      </c>
      <c r="E167" s="148" t="s">
        <v>1191</v>
      </c>
      <c r="F167" s="149" t="s">
        <v>1192</v>
      </c>
      <c r="G167" s="150" t="s">
        <v>339</v>
      </c>
      <c r="H167" s="151">
        <v>8</v>
      </c>
      <c r="I167" s="152"/>
      <c r="J167" s="151">
        <f>ROUND(I167*H167,3)</f>
        <v>0</v>
      </c>
      <c r="K167" s="153"/>
      <c r="L167" s="30"/>
      <c r="M167" s="154" t="s">
        <v>1</v>
      </c>
      <c r="N167" s="155" t="s">
        <v>44</v>
      </c>
      <c r="O167" s="55"/>
      <c r="P167" s="156">
        <f>O167*H167</f>
        <v>0</v>
      </c>
      <c r="Q167" s="156">
        <v>8.4999999999999995E-4</v>
      </c>
      <c r="R167" s="156">
        <f>Q167*H167</f>
        <v>6.7999999999999996E-3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248</v>
      </c>
      <c r="AT167" s="158" t="s">
        <v>186</v>
      </c>
      <c r="AU167" s="158" t="s">
        <v>95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248</v>
      </c>
      <c r="BM167" s="158" t="s">
        <v>1193</v>
      </c>
    </row>
    <row r="168" spans="1:65" s="2" customFormat="1" ht="37.9" customHeight="1">
      <c r="A168" s="29"/>
      <c r="B168" s="146"/>
      <c r="C168" s="161" t="s">
        <v>287</v>
      </c>
      <c r="D168" s="161" t="s">
        <v>417</v>
      </c>
      <c r="E168" s="162" t="s">
        <v>1194</v>
      </c>
      <c r="F168" s="163" t="s">
        <v>1195</v>
      </c>
      <c r="G168" s="164" t="s">
        <v>339</v>
      </c>
      <c r="H168" s="165">
        <v>8</v>
      </c>
      <c r="I168" s="166"/>
      <c r="J168" s="165">
        <f>ROUND(I168*H168,3)</f>
        <v>0</v>
      </c>
      <c r="K168" s="167"/>
      <c r="L168" s="168"/>
      <c r="M168" s="169" t="s">
        <v>1</v>
      </c>
      <c r="N168" s="170" t="s">
        <v>44</v>
      </c>
      <c r="O168" s="55"/>
      <c r="P168" s="156">
        <f>O168*H168</f>
        <v>0</v>
      </c>
      <c r="Q168" s="156">
        <v>1.4999999999999999E-2</v>
      </c>
      <c r="R168" s="156">
        <f>Q168*H168</f>
        <v>0.12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312</v>
      </c>
      <c r="AT168" s="158" t="s">
        <v>417</v>
      </c>
      <c r="AU168" s="158" t="s">
        <v>95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248</v>
      </c>
      <c r="BM168" s="158" t="s">
        <v>1196</v>
      </c>
    </row>
    <row r="169" spans="1:65" s="2" customFormat="1" ht="24.2" customHeight="1">
      <c r="A169" s="29"/>
      <c r="B169" s="146"/>
      <c r="C169" s="161" t="s">
        <v>291</v>
      </c>
      <c r="D169" s="161" t="s">
        <v>417</v>
      </c>
      <c r="E169" s="162" t="s">
        <v>1197</v>
      </c>
      <c r="F169" s="163" t="s">
        <v>1198</v>
      </c>
      <c r="G169" s="164" t="s">
        <v>339</v>
      </c>
      <c r="H169" s="165">
        <v>4</v>
      </c>
      <c r="I169" s="166"/>
      <c r="J169" s="165">
        <f>ROUND(I169*H169,3)</f>
        <v>0</v>
      </c>
      <c r="K169" s="167"/>
      <c r="L169" s="168"/>
      <c r="M169" s="169" t="s">
        <v>1</v>
      </c>
      <c r="N169" s="170" t="s">
        <v>44</v>
      </c>
      <c r="O169" s="55"/>
      <c r="P169" s="156">
        <f>O169*H169</f>
        <v>0</v>
      </c>
      <c r="Q169" s="156">
        <v>2.5000000000000001E-2</v>
      </c>
      <c r="R169" s="156">
        <f>Q169*H169</f>
        <v>0.1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312</v>
      </c>
      <c r="AT169" s="158" t="s">
        <v>417</v>
      </c>
      <c r="AU169" s="158" t="s">
        <v>95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248</v>
      </c>
      <c r="BM169" s="158" t="s">
        <v>1199</v>
      </c>
    </row>
    <row r="170" spans="1:65" s="2" customFormat="1" ht="24.2" customHeight="1">
      <c r="A170" s="29"/>
      <c r="B170" s="146"/>
      <c r="C170" s="161" t="s">
        <v>295</v>
      </c>
      <c r="D170" s="161" t="s">
        <v>417</v>
      </c>
      <c r="E170" s="162" t="s">
        <v>1200</v>
      </c>
      <c r="F170" s="163" t="s">
        <v>1201</v>
      </c>
      <c r="G170" s="164" t="s">
        <v>339</v>
      </c>
      <c r="H170" s="165">
        <v>1</v>
      </c>
      <c r="I170" s="166"/>
      <c r="J170" s="165">
        <f>ROUND(I170*H170,3)</f>
        <v>0</v>
      </c>
      <c r="K170" s="167"/>
      <c r="L170" s="168"/>
      <c r="M170" s="169" t="s">
        <v>1</v>
      </c>
      <c r="N170" s="170" t="s">
        <v>44</v>
      </c>
      <c r="O170" s="55"/>
      <c r="P170" s="156">
        <f>O170*H170</f>
        <v>0</v>
      </c>
      <c r="Q170" s="156">
        <v>2.5000000000000001E-2</v>
      </c>
      <c r="R170" s="156">
        <f>Q170*H170</f>
        <v>2.5000000000000001E-2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312</v>
      </c>
      <c r="AT170" s="158" t="s">
        <v>417</v>
      </c>
      <c r="AU170" s="158" t="s">
        <v>95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248</v>
      </c>
      <c r="BM170" s="158" t="s">
        <v>1202</v>
      </c>
    </row>
    <row r="171" spans="1:65" s="2" customFormat="1" ht="24.2" customHeight="1">
      <c r="A171" s="29"/>
      <c r="B171" s="146"/>
      <c r="C171" s="161" t="s">
        <v>299</v>
      </c>
      <c r="D171" s="161" t="s">
        <v>417</v>
      </c>
      <c r="E171" s="162" t="s">
        <v>1203</v>
      </c>
      <c r="F171" s="163" t="s">
        <v>1204</v>
      </c>
      <c r="G171" s="164" t="s">
        <v>339</v>
      </c>
      <c r="H171" s="165">
        <v>2</v>
      </c>
      <c r="I171" s="166"/>
      <c r="J171" s="165">
        <f>ROUND(I171*H171,3)</f>
        <v>0</v>
      </c>
      <c r="K171" s="167"/>
      <c r="L171" s="168"/>
      <c r="M171" s="169" t="s">
        <v>1</v>
      </c>
      <c r="N171" s="170" t="s">
        <v>44</v>
      </c>
      <c r="O171" s="55"/>
      <c r="P171" s="156">
        <f>O171*H171</f>
        <v>0</v>
      </c>
      <c r="Q171" s="156">
        <v>2.5000000000000001E-2</v>
      </c>
      <c r="R171" s="156">
        <f>Q171*H171</f>
        <v>0.05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312</v>
      </c>
      <c r="AT171" s="158" t="s">
        <v>417</v>
      </c>
      <c r="AU171" s="158" t="s">
        <v>95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248</v>
      </c>
      <c r="BM171" s="158" t="s">
        <v>1205</v>
      </c>
    </row>
    <row r="172" spans="1:65" s="2" customFormat="1" ht="24.2" customHeight="1">
      <c r="A172" s="29"/>
      <c r="B172" s="146"/>
      <c r="C172" s="161" t="s">
        <v>303</v>
      </c>
      <c r="D172" s="161" t="s">
        <v>417</v>
      </c>
      <c r="E172" s="162" t="s">
        <v>1206</v>
      </c>
      <c r="F172" s="163" t="s">
        <v>1207</v>
      </c>
      <c r="G172" s="164" t="s">
        <v>339</v>
      </c>
      <c r="H172" s="165">
        <v>1</v>
      </c>
      <c r="I172" s="166"/>
      <c r="J172" s="165">
        <f>ROUND(I172*H172,3)</f>
        <v>0</v>
      </c>
      <c r="K172" s="167"/>
      <c r="L172" s="168"/>
      <c r="M172" s="169" t="s">
        <v>1</v>
      </c>
      <c r="N172" s="170" t="s">
        <v>44</v>
      </c>
      <c r="O172" s="55"/>
      <c r="P172" s="156">
        <f>O172*H172</f>
        <v>0</v>
      </c>
      <c r="Q172" s="156">
        <v>2.5000000000000001E-2</v>
      </c>
      <c r="R172" s="156">
        <f>Q172*H172</f>
        <v>2.5000000000000001E-2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312</v>
      </c>
      <c r="AT172" s="158" t="s">
        <v>417</v>
      </c>
      <c r="AU172" s="158" t="s">
        <v>95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248</v>
      </c>
      <c r="BM172" s="158" t="s">
        <v>1208</v>
      </c>
    </row>
    <row r="173" spans="1:65" s="2" customFormat="1" ht="24.2" customHeight="1">
      <c r="A173" s="29"/>
      <c r="B173" s="146"/>
      <c r="C173" s="147" t="s">
        <v>308</v>
      </c>
      <c r="D173" s="147" t="s">
        <v>186</v>
      </c>
      <c r="E173" s="148" t="s">
        <v>1209</v>
      </c>
      <c r="F173" s="149" t="s">
        <v>1210</v>
      </c>
      <c r="G173" s="150" t="s">
        <v>236</v>
      </c>
      <c r="H173" s="151">
        <v>0.65300000000000002</v>
      </c>
      <c r="I173" s="152"/>
      <c r="J173" s="151">
        <f>ROUND(I173*H173,3)</f>
        <v>0</v>
      </c>
      <c r="K173" s="153"/>
      <c r="L173" s="30"/>
      <c r="M173" s="154" t="s">
        <v>1</v>
      </c>
      <c r="N173" s="155" t="s">
        <v>44</v>
      </c>
      <c r="O173" s="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248</v>
      </c>
      <c r="AT173" s="158" t="s">
        <v>186</v>
      </c>
      <c r="AU173" s="158" t="s">
        <v>95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248</v>
      </c>
      <c r="BM173" s="158" t="s">
        <v>1211</v>
      </c>
    </row>
    <row r="174" spans="1:65" s="12" customFormat="1" ht="22.9" customHeight="1">
      <c r="B174" s="133"/>
      <c r="D174" s="134" t="s">
        <v>77</v>
      </c>
      <c r="E174" s="144" t="s">
        <v>831</v>
      </c>
      <c r="F174" s="144" t="s">
        <v>832</v>
      </c>
      <c r="I174" s="136"/>
      <c r="J174" s="145">
        <f>BK174</f>
        <v>0</v>
      </c>
      <c r="L174" s="133"/>
      <c r="M174" s="138"/>
      <c r="N174" s="139"/>
      <c r="O174" s="139"/>
      <c r="P174" s="140">
        <f>SUM(P175:P176)</f>
        <v>0</v>
      </c>
      <c r="Q174" s="139"/>
      <c r="R174" s="140">
        <f>SUM(R175:R176)</f>
        <v>2.1005599999999999E-2</v>
      </c>
      <c r="S174" s="139"/>
      <c r="T174" s="141">
        <f>SUM(T175:T176)</f>
        <v>0</v>
      </c>
      <c r="AR174" s="134" t="s">
        <v>90</v>
      </c>
      <c r="AT174" s="142" t="s">
        <v>77</v>
      </c>
      <c r="AU174" s="142" t="s">
        <v>85</v>
      </c>
      <c r="AY174" s="134" t="s">
        <v>184</v>
      </c>
      <c r="BK174" s="143">
        <f>SUM(BK175:BK176)</f>
        <v>0</v>
      </c>
    </row>
    <row r="175" spans="1:65" s="2" customFormat="1" ht="24.2" customHeight="1">
      <c r="A175" s="29"/>
      <c r="B175" s="146"/>
      <c r="C175" s="147" t="s">
        <v>312</v>
      </c>
      <c r="D175" s="147" t="s">
        <v>186</v>
      </c>
      <c r="E175" s="148" t="s">
        <v>1212</v>
      </c>
      <c r="F175" s="149" t="s">
        <v>1213</v>
      </c>
      <c r="G175" s="150" t="s">
        <v>389</v>
      </c>
      <c r="H175" s="151">
        <v>27.28</v>
      </c>
      <c r="I175" s="152"/>
      <c r="J175" s="151">
        <f>ROUND(I175*H175,3)</f>
        <v>0</v>
      </c>
      <c r="K175" s="153"/>
      <c r="L175" s="30"/>
      <c r="M175" s="154" t="s">
        <v>1</v>
      </c>
      <c r="N175" s="155" t="s">
        <v>44</v>
      </c>
      <c r="O175" s="55"/>
      <c r="P175" s="156">
        <f>O175*H175</f>
        <v>0</v>
      </c>
      <c r="Q175" s="156">
        <v>7.6999999999999996E-4</v>
      </c>
      <c r="R175" s="156">
        <f>Q175*H175</f>
        <v>2.1005599999999999E-2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248</v>
      </c>
      <c r="AT175" s="158" t="s">
        <v>186</v>
      </c>
      <c r="AU175" s="158" t="s">
        <v>90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248</v>
      </c>
      <c r="BM175" s="158" t="s">
        <v>1214</v>
      </c>
    </row>
    <row r="176" spans="1:65" s="2" customFormat="1" ht="24.2" customHeight="1">
      <c r="A176" s="29"/>
      <c r="B176" s="146"/>
      <c r="C176" s="147" t="s">
        <v>316</v>
      </c>
      <c r="D176" s="147" t="s">
        <v>186</v>
      </c>
      <c r="E176" s="148" t="s">
        <v>1107</v>
      </c>
      <c r="F176" s="149" t="s">
        <v>1108</v>
      </c>
      <c r="G176" s="150" t="s">
        <v>236</v>
      </c>
      <c r="H176" s="151">
        <v>2.1000000000000001E-2</v>
      </c>
      <c r="I176" s="152"/>
      <c r="J176" s="151">
        <f>ROUND(I176*H176,3)</f>
        <v>0</v>
      </c>
      <c r="K176" s="153"/>
      <c r="L176" s="30"/>
      <c r="M176" s="154" t="s">
        <v>1</v>
      </c>
      <c r="N176" s="155" t="s">
        <v>44</v>
      </c>
      <c r="O176" s="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248</v>
      </c>
      <c r="AT176" s="158" t="s">
        <v>186</v>
      </c>
      <c r="AU176" s="158" t="s">
        <v>90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248</v>
      </c>
      <c r="BM176" s="158" t="s">
        <v>1215</v>
      </c>
    </row>
    <row r="177" spans="1:65" s="12" customFormat="1" ht="22.9" customHeight="1">
      <c r="B177" s="133"/>
      <c r="D177" s="134" t="s">
        <v>77</v>
      </c>
      <c r="E177" s="144" t="s">
        <v>903</v>
      </c>
      <c r="F177" s="144" t="s">
        <v>904</v>
      </c>
      <c r="I177" s="136"/>
      <c r="J177" s="145">
        <f>BK177</f>
        <v>0</v>
      </c>
      <c r="L177" s="133"/>
      <c r="M177" s="138"/>
      <c r="N177" s="139"/>
      <c r="O177" s="139"/>
      <c r="P177" s="140">
        <f>SUM(P178:P197)</f>
        <v>0</v>
      </c>
      <c r="Q177" s="139"/>
      <c r="R177" s="140">
        <f>SUM(R178:R197)</f>
        <v>1.86307</v>
      </c>
      <c r="S177" s="139"/>
      <c r="T177" s="141">
        <f>SUM(T178:T197)</f>
        <v>0</v>
      </c>
      <c r="AR177" s="134" t="s">
        <v>90</v>
      </c>
      <c r="AT177" s="142" t="s">
        <v>77</v>
      </c>
      <c r="AU177" s="142" t="s">
        <v>85</v>
      </c>
      <c r="AY177" s="134" t="s">
        <v>184</v>
      </c>
      <c r="BK177" s="143">
        <f>SUM(BK178:BK197)</f>
        <v>0</v>
      </c>
    </row>
    <row r="178" spans="1:65" s="2" customFormat="1" ht="24.2" customHeight="1">
      <c r="A178" s="29"/>
      <c r="B178" s="146"/>
      <c r="C178" s="147" t="s">
        <v>320</v>
      </c>
      <c r="D178" s="147" t="s">
        <v>186</v>
      </c>
      <c r="E178" s="148" t="s">
        <v>1216</v>
      </c>
      <c r="F178" s="149" t="s">
        <v>1217</v>
      </c>
      <c r="G178" s="150" t="s">
        <v>389</v>
      </c>
      <c r="H178" s="151">
        <v>96.3</v>
      </c>
      <c r="I178" s="152"/>
      <c r="J178" s="151">
        <f>ROUND(I178*H178,3)</f>
        <v>0</v>
      </c>
      <c r="K178" s="153"/>
      <c r="L178" s="30"/>
      <c r="M178" s="154" t="s">
        <v>1</v>
      </c>
      <c r="N178" s="155" t="s">
        <v>44</v>
      </c>
      <c r="O178" s="55"/>
      <c r="P178" s="156">
        <f>O178*H178</f>
        <v>0</v>
      </c>
      <c r="Q178" s="156">
        <v>2.1000000000000001E-4</v>
      </c>
      <c r="R178" s="156">
        <f>Q178*H178</f>
        <v>2.0223000000000001E-2</v>
      </c>
      <c r="S178" s="156">
        <v>0</v>
      </c>
      <c r="T178" s="157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248</v>
      </c>
      <c r="AT178" s="158" t="s">
        <v>186</v>
      </c>
      <c r="AU178" s="158" t="s">
        <v>90</v>
      </c>
      <c r="AY178" s="14" t="s">
        <v>184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4" t="s">
        <v>90</v>
      </c>
      <c r="BK178" s="160">
        <f>ROUND(I178*H178,3)</f>
        <v>0</v>
      </c>
      <c r="BL178" s="14" t="s">
        <v>248</v>
      </c>
      <c r="BM178" s="158" t="s">
        <v>1218</v>
      </c>
    </row>
    <row r="179" spans="1:65" s="2" customFormat="1" ht="37.9" customHeight="1">
      <c r="A179" s="29"/>
      <c r="B179" s="146"/>
      <c r="C179" s="161" t="s">
        <v>324</v>
      </c>
      <c r="D179" s="161" t="s">
        <v>417</v>
      </c>
      <c r="E179" s="162" t="s">
        <v>1219</v>
      </c>
      <c r="F179" s="163" t="s">
        <v>1220</v>
      </c>
      <c r="G179" s="164" t="s">
        <v>389</v>
      </c>
      <c r="H179" s="165">
        <v>101.11499999999999</v>
      </c>
      <c r="I179" s="166"/>
      <c r="J179" s="165">
        <f>ROUND(I179*H179,3)</f>
        <v>0</v>
      </c>
      <c r="K179" s="167"/>
      <c r="L179" s="168"/>
      <c r="M179" s="169" t="s">
        <v>1</v>
      </c>
      <c r="N179" s="170" t="s">
        <v>44</v>
      </c>
      <c r="O179" s="55"/>
      <c r="P179" s="156">
        <f>O179*H179</f>
        <v>0</v>
      </c>
      <c r="Q179" s="156">
        <v>1E-4</v>
      </c>
      <c r="R179" s="156">
        <f>Q179*H179</f>
        <v>1.0111500000000001E-2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312</v>
      </c>
      <c r="AT179" s="158" t="s">
        <v>417</v>
      </c>
      <c r="AU179" s="158" t="s">
        <v>90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248</v>
      </c>
      <c r="BM179" s="158" t="s">
        <v>1221</v>
      </c>
    </row>
    <row r="180" spans="1:65" s="2" customFormat="1" ht="37.9" customHeight="1">
      <c r="A180" s="29"/>
      <c r="B180" s="146"/>
      <c r="C180" s="161" t="s">
        <v>328</v>
      </c>
      <c r="D180" s="161" t="s">
        <v>417</v>
      </c>
      <c r="E180" s="162" t="s">
        <v>1222</v>
      </c>
      <c r="F180" s="163" t="s">
        <v>1223</v>
      </c>
      <c r="G180" s="164" t="s">
        <v>389</v>
      </c>
      <c r="H180" s="165">
        <v>101.11499999999999</v>
      </c>
      <c r="I180" s="166"/>
      <c r="J180" s="165">
        <f>ROUND(I180*H180,3)</f>
        <v>0</v>
      </c>
      <c r="K180" s="167"/>
      <c r="L180" s="168"/>
      <c r="M180" s="169" t="s">
        <v>1</v>
      </c>
      <c r="N180" s="170" t="s">
        <v>44</v>
      </c>
      <c r="O180" s="55"/>
      <c r="P180" s="156">
        <f>O180*H180</f>
        <v>0</v>
      </c>
      <c r="Q180" s="156">
        <v>1E-4</v>
      </c>
      <c r="R180" s="156">
        <f>Q180*H180</f>
        <v>1.0111500000000001E-2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312</v>
      </c>
      <c r="AT180" s="158" t="s">
        <v>417</v>
      </c>
      <c r="AU180" s="158" t="s">
        <v>90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248</v>
      </c>
      <c r="BM180" s="158" t="s">
        <v>1224</v>
      </c>
    </row>
    <row r="181" spans="1:65" s="2" customFormat="1" ht="24.2" customHeight="1">
      <c r="A181" s="29"/>
      <c r="B181" s="146"/>
      <c r="C181" s="161" t="s">
        <v>332</v>
      </c>
      <c r="D181" s="161" t="s">
        <v>417</v>
      </c>
      <c r="E181" s="162" t="s">
        <v>1225</v>
      </c>
      <c r="F181" s="163" t="s">
        <v>1226</v>
      </c>
      <c r="G181" s="164" t="s">
        <v>339</v>
      </c>
      <c r="H181" s="165">
        <v>2</v>
      </c>
      <c r="I181" s="166"/>
      <c r="J181" s="165">
        <f>ROUND(I181*H181,3)</f>
        <v>0</v>
      </c>
      <c r="K181" s="167"/>
      <c r="L181" s="168"/>
      <c r="M181" s="169" t="s">
        <v>1</v>
      </c>
      <c r="N181" s="170" t="s">
        <v>44</v>
      </c>
      <c r="O181" s="55"/>
      <c r="P181" s="156">
        <f>O181*H181</f>
        <v>0</v>
      </c>
      <c r="Q181" s="156">
        <v>3.6999999999999998E-2</v>
      </c>
      <c r="R181" s="156">
        <f>Q181*H181</f>
        <v>7.3999999999999996E-2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312</v>
      </c>
      <c r="AT181" s="158" t="s">
        <v>417</v>
      </c>
      <c r="AU181" s="158" t="s">
        <v>90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248</v>
      </c>
      <c r="BM181" s="158" t="s">
        <v>1227</v>
      </c>
    </row>
    <row r="182" spans="1:65" s="2" customFormat="1" ht="24.2" customHeight="1">
      <c r="A182" s="29"/>
      <c r="B182" s="146"/>
      <c r="C182" s="161" t="s">
        <v>336</v>
      </c>
      <c r="D182" s="161" t="s">
        <v>417</v>
      </c>
      <c r="E182" s="162" t="s">
        <v>1228</v>
      </c>
      <c r="F182" s="163" t="s">
        <v>1229</v>
      </c>
      <c r="G182" s="164" t="s">
        <v>339</v>
      </c>
      <c r="H182" s="165">
        <v>1</v>
      </c>
      <c r="I182" s="166"/>
      <c r="J182" s="165">
        <f>ROUND(I182*H182,3)</f>
        <v>0</v>
      </c>
      <c r="K182" s="167"/>
      <c r="L182" s="168"/>
      <c r="M182" s="169" t="s">
        <v>1</v>
      </c>
      <c r="N182" s="170" t="s">
        <v>44</v>
      </c>
      <c r="O182" s="55"/>
      <c r="P182" s="156">
        <f>O182*H182</f>
        <v>0</v>
      </c>
      <c r="Q182" s="156">
        <v>0.16500000000000001</v>
      </c>
      <c r="R182" s="156">
        <f>Q182*H182</f>
        <v>0.16500000000000001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312</v>
      </c>
      <c r="AT182" s="158" t="s">
        <v>417</v>
      </c>
      <c r="AU182" s="158" t="s">
        <v>90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248</v>
      </c>
      <c r="BM182" s="158" t="s">
        <v>1230</v>
      </c>
    </row>
    <row r="183" spans="1:65" s="2" customFormat="1" ht="24.2" customHeight="1">
      <c r="A183" s="29"/>
      <c r="B183" s="146"/>
      <c r="C183" s="161" t="s">
        <v>341</v>
      </c>
      <c r="D183" s="161" t="s">
        <v>417</v>
      </c>
      <c r="E183" s="162" t="s">
        <v>1231</v>
      </c>
      <c r="F183" s="163" t="s">
        <v>1232</v>
      </c>
      <c r="G183" s="164" t="s">
        <v>339</v>
      </c>
      <c r="H183" s="165">
        <v>1</v>
      </c>
      <c r="I183" s="166"/>
      <c r="J183" s="165">
        <f>ROUND(I183*H183,3)</f>
        <v>0</v>
      </c>
      <c r="K183" s="167"/>
      <c r="L183" s="168"/>
      <c r="M183" s="169" t="s">
        <v>1</v>
      </c>
      <c r="N183" s="170" t="s">
        <v>44</v>
      </c>
      <c r="O183" s="55"/>
      <c r="P183" s="156">
        <f>O183*H183</f>
        <v>0</v>
      </c>
      <c r="Q183" s="156">
        <v>0.14299999999999999</v>
      </c>
      <c r="R183" s="156">
        <f>Q183*H183</f>
        <v>0.14299999999999999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312</v>
      </c>
      <c r="AT183" s="158" t="s">
        <v>417</v>
      </c>
      <c r="AU183" s="158" t="s">
        <v>90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248</v>
      </c>
      <c r="BM183" s="158" t="s">
        <v>1233</v>
      </c>
    </row>
    <row r="184" spans="1:65" s="2" customFormat="1" ht="24.2" customHeight="1">
      <c r="A184" s="29"/>
      <c r="B184" s="146"/>
      <c r="C184" s="161" t="s">
        <v>345</v>
      </c>
      <c r="D184" s="161" t="s">
        <v>417</v>
      </c>
      <c r="E184" s="162" t="s">
        <v>1234</v>
      </c>
      <c r="F184" s="163" t="s">
        <v>1235</v>
      </c>
      <c r="G184" s="164" t="s">
        <v>339</v>
      </c>
      <c r="H184" s="165">
        <v>1</v>
      </c>
      <c r="I184" s="166"/>
      <c r="J184" s="165">
        <f>ROUND(I184*H184,3)</f>
        <v>0</v>
      </c>
      <c r="K184" s="167"/>
      <c r="L184" s="168"/>
      <c r="M184" s="169" t="s">
        <v>1</v>
      </c>
      <c r="N184" s="170" t="s">
        <v>44</v>
      </c>
      <c r="O184" s="55"/>
      <c r="P184" s="156">
        <f>O184*H184</f>
        <v>0</v>
      </c>
      <c r="Q184" s="156">
        <v>0.154</v>
      </c>
      <c r="R184" s="156">
        <f>Q184*H184</f>
        <v>0.154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312</v>
      </c>
      <c r="AT184" s="158" t="s">
        <v>417</v>
      </c>
      <c r="AU184" s="158" t="s">
        <v>90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248</v>
      </c>
      <c r="BM184" s="158" t="s">
        <v>1236</v>
      </c>
    </row>
    <row r="185" spans="1:65" s="2" customFormat="1" ht="24.2" customHeight="1">
      <c r="A185" s="29"/>
      <c r="B185" s="146"/>
      <c r="C185" s="161" t="s">
        <v>349</v>
      </c>
      <c r="D185" s="161" t="s">
        <v>417</v>
      </c>
      <c r="E185" s="162" t="s">
        <v>1237</v>
      </c>
      <c r="F185" s="163" t="s">
        <v>1238</v>
      </c>
      <c r="G185" s="164" t="s">
        <v>339</v>
      </c>
      <c r="H185" s="165">
        <v>1</v>
      </c>
      <c r="I185" s="166"/>
      <c r="J185" s="165">
        <f>ROUND(I185*H185,3)</f>
        <v>0</v>
      </c>
      <c r="K185" s="167"/>
      <c r="L185" s="168"/>
      <c r="M185" s="169" t="s">
        <v>1</v>
      </c>
      <c r="N185" s="170" t="s">
        <v>44</v>
      </c>
      <c r="O185" s="55"/>
      <c r="P185" s="156">
        <f>O185*H185</f>
        <v>0</v>
      </c>
      <c r="Q185" s="156">
        <v>0.16500000000000001</v>
      </c>
      <c r="R185" s="156">
        <f>Q185*H185</f>
        <v>0.16500000000000001</v>
      </c>
      <c r="S185" s="156">
        <v>0</v>
      </c>
      <c r="T185" s="157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312</v>
      </c>
      <c r="AT185" s="158" t="s">
        <v>417</v>
      </c>
      <c r="AU185" s="158" t="s">
        <v>90</v>
      </c>
      <c r="AY185" s="14" t="s">
        <v>184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4" t="s">
        <v>90</v>
      </c>
      <c r="BK185" s="160">
        <f>ROUND(I185*H185,3)</f>
        <v>0</v>
      </c>
      <c r="BL185" s="14" t="s">
        <v>248</v>
      </c>
      <c r="BM185" s="158" t="s">
        <v>1239</v>
      </c>
    </row>
    <row r="186" spans="1:65" s="2" customFormat="1" ht="24.2" customHeight="1">
      <c r="A186" s="29"/>
      <c r="B186" s="146"/>
      <c r="C186" s="161" t="s">
        <v>353</v>
      </c>
      <c r="D186" s="161" t="s">
        <v>417</v>
      </c>
      <c r="E186" s="162" t="s">
        <v>1240</v>
      </c>
      <c r="F186" s="163" t="s">
        <v>1241</v>
      </c>
      <c r="G186" s="164" t="s">
        <v>339</v>
      </c>
      <c r="H186" s="165">
        <v>2</v>
      </c>
      <c r="I186" s="166"/>
      <c r="J186" s="165">
        <f>ROUND(I186*H186,3)</f>
        <v>0</v>
      </c>
      <c r="K186" s="167"/>
      <c r="L186" s="168"/>
      <c r="M186" s="169" t="s">
        <v>1</v>
      </c>
      <c r="N186" s="170" t="s">
        <v>44</v>
      </c>
      <c r="O186" s="55"/>
      <c r="P186" s="156">
        <f>O186*H186</f>
        <v>0</v>
      </c>
      <c r="Q186" s="156">
        <v>3.6999999999999998E-2</v>
      </c>
      <c r="R186" s="156">
        <f>Q186*H186</f>
        <v>7.3999999999999996E-2</v>
      </c>
      <c r="S186" s="156">
        <v>0</v>
      </c>
      <c r="T186" s="157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312</v>
      </c>
      <c r="AT186" s="158" t="s">
        <v>417</v>
      </c>
      <c r="AU186" s="158" t="s">
        <v>90</v>
      </c>
      <c r="AY186" s="14" t="s">
        <v>184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4" t="s">
        <v>90</v>
      </c>
      <c r="BK186" s="160">
        <f>ROUND(I186*H186,3)</f>
        <v>0</v>
      </c>
      <c r="BL186" s="14" t="s">
        <v>248</v>
      </c>
      <c r="BM186" s="158" t="s">
        <v>1242</v>
      </c>
    </row>
    <row r="187" spans="1:65" s="2" customFormat="1" ht="24.2" customHeight="1">
      <c r="A187" s="29"/>
      <c r="B187" s="146"/>
      <c r="C187" s="161" t="s">
        <v>357</v>
      </c>
      <c r="D187" s="161" t="s">
        <v>417</v>
      </c>
      <c r="E187" s="162" t="s">
        <v>1243</v>
      </c>
      <c r="F187" s="163" t="s">
        <v>1244</v>
      </c>
      <c r="G187" s="164" t="s">
        <v>339</v>
      </c>
      <c r="H187" s="165">
        <v>1</v>
      </c>
      <c r="I187" s="166"/>
      <c r="J187" s="165">
        <f>ROUND(I187*H187,3)</f>
        <v>0</v>
      </c>
      <c r="K187" s="167"/>
      <c r="L187" s="168"/>
      <c r="M187" s="169" t="s">
        <v>1</v>
      </c>
      <c r="N187" s="170" t="s">
        <v>44</v>
      </c>
      <c r="O187" s="55"/>
      <c r="P187" s="156">
        <f>O187*H187</f>
        <v>0</v>
      </c>
      <c r="Q187" s="156">
        <v>3.6999999999999998E-2</v>
      </c>
      <c r="R187" s="156">
        <f>Q187*H187</f>
        <v>3.6999999999999998E-2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312</v>
      </c>
      <c r="AT187" s="158" t="s">
        <v>417</v>
      </c>
      <c r="AU187" s="158" t="s">
        <v>90</v>
      </c>
      <c r="AY187" s="14" t="s">
        <v>184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90</v>
      </c>
      <c r="BK187" s="160">
        <f>ROUND(I187*H187,3)</f>
        <v>0</v>
      </c>
      <c r="BL187" s="14" t="s">
        <v>248</v>
      </c>
      <c r="BM187" s="158" t="s">
        <v>1245</v>
      </c>
    </row>
    <row r="188" spans="1:65" s="2" customFormat="1" ht="24.2" customHeight="1">
      <c r="A188" s="29"/>
      <c r="B188" s="146"/>
      <c r="C188" s="161" t="s">
        <v>361</v>
      </c>
      <c r="D188" s="161" t="s">
        <v>417</v>
      </c>
      <c r="E188" s="162" t="s">
        <v>1246</v>
      </c>
      <c r="F188" s="163" t="s">
        <v>1247</v>
      </c>
      <c r="G188" s="164" t="s">
        <v>339</v>
      </c>
      <c r="H188" s="165">
        <v>1</v>
      </c>
      <c r="I188" s="166"/>
      <c r="J188" s="165">
        <f>ROUND(I188*H188,3)</f>
        <v>0</v>
      </c>
      <c r="K188" s="167"/>
      <c r="L188" s="168"/>
      <c r="M188" s="169" t="s">
        <v>1</v>
      </c>
      <c r="N188" s="170" t="s">
        <v>44</v>
      </c>
      <c r="O188" s="55"/>
      <c r="P188" s="156">
        <f>O188*H188</f>
        <v>0</v>
      </c>
      <c r="Q188" s="156">
        <v>3.6999999999999998E-2</v>
      </c>
      <c r="R188" s="156">
        <f>Q188*H188</f>
        <v>3.6999999999999998E-2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312</v>
      </c>
      <c r="AT188" s="158" t="s">
        <v>417</v>
      </c>
      <c r="AU188" s="158" t="s">
        <v>90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248</v>
      </c>
      <c r="BM188" s="158" t="s">
        <v>1248</v>
      </c>
    </row>
    <row r="189" spans="1:65" s="2" customFormat="1" ht="24.2" customHeight="1">
      <c r="A189" s="29"/>
      <c r="B189" s="146"/>
      <c r="C189" s="161" t="s">
        <v>365</v>
      </c>
      <c r="D189" s="161" t="s">
        <v>417</v>
      </c>
      <c r="E189" s="162" t="s">
        <v>1249</v>
      </c>
      <c r="F189" s="163" t="s">
        <v>1250</v>
      </c>
      <c r="G189" s="164" t="s">
        <v>339</v>
      </c>
      <c r="H189" s="165">
        <v>1</v>
      </c>
      <c r="I189" s="166"/>
      <c r="J189" s="165">
        <f>ROUND(I189*H189,3)</f>
        <v>0</v>
      </c>
      <c r="K189" s="167"/>
      <c r="L189" s="168"/>
      <c r="M189" s="169" t="s">
        <v>1</v>
      </c>
      <c r="N189" s="170" t="s">
        <v>44</v>
      </c>
      <c r="O189" s="55"/>
      <c r="P189" s="156">
        <f>O189*H189</f>
        <v>0</v>
      </c>
      <c r="Q189" s="156">
        <v>0.16500000000000001</v>
      </c>
      <c r="R189" s="156">
        <f>Q189*H189</f>
        <v>0.16500000000000001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312</v>
      </c>
      <c r="AT189" s="158" t="s">
        <v>417</v>
      </c>
      <c r="AU189" s="158" t="s">
        <v>90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248</v>
      </c>
      <c r="BM189" s="158" t="s">
        <v>1251</v>
      </c>
    </row>
    <row r="190" spans="1:65" s="2" customFormat="1" ht="24.2" customHeight="1">
      <c r="A190" s="29"/>
      <c r="B190" s="146"/>
      <c r="C190" s="161" t="s">
        <v>369</v>
      </c>
      <c r="D190" s="161" t="s">
        <v>417</v>
      </c>
      <c r="E190" s="162" t="s">
        <v>1252</v>
      </c>
      <c r="F190" s="163" t="s">
        <v>1253</v>
      </c>
      <c r="G190" s="164" t="s">
        <v>339</v>
      </c>
      <c r="H190" s="165">
        <v>1</v>
      </c>
      <c r="I190" s="166"/>
      <c r="J190" s="165">
        <f>ROUND(I190*H190,3)</f>
        <v>0</v>
      </c>
      <c r="K190" s="167"/>
      <c r="L190" s="168"/>
      <c r="M190" s="169" t="s">
        <v>1</v>
      </c>
      <c r="N190" s="170" t="s">
        <v>44</v>
      </c>
      <c r="O190" s="55"/>
      <c r="P190" s="156">
        <f>O190*H190</f>
        <v>0</v>
      </c>
      <c r="Q190" s="156">
        <v>3.6999999999999998E-2</v>
      </c>
      <c r="R190" s="156">
        <f>Q190*H190</f>
        <v>3.6999999999999998E-2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312</v>
      </c>
      <c r="AT190" s="158" t="s">
        <v>417</v>
      </c>
      <c r="AU190" s="158" t="s">
        <v>90</v>
      </c>
      <c r="AY190" s="14" t="s">
        <v>184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90</v>
      </c>
      <c r="BK190" s="160">
        <f>ROUND(I190*H190,3)</f>
        <v>0</v>
      </c>
      <c r="BL190" s="14" t="s">
        <v>248</v>
      </c>
      <c r="BM190" s="158" t="s">
        <v>1254</v>
      </c>
    </row>
    <row r="191" spans="1:65" s="2" customFormat="1" ht="49.15" customHeight="1">
      <c r="A191" s="29"/>
      <c r="B191" s="146"/>
      <c r="C191" s="147" t="s">
        <v>374</v>
      </c>
      <c r="D191" s="147" t="s">
        <v>186</v>
      </c>
      <c r="E191" s="148" t="s">
        <v>1255</v>
      </c>
      <c r="F191" s="149" t="s">
        <v>1256</v>
      </c>
      <c r="G191" s="150" t="s">
        <v>241</v>
      </c>
      <c r="H191" s="151">
        <v>20</v>
      </c>
      <c r="I191" s="152"/>
      <c r="J191" s="151">
        <f>ROUND(I191*H191,3)</f>
        <v>0</v>
      </c>
      <c r="K191" s="153"/>
      <c r="L191" s="30"/>
      <c r="M191" s="154" t="s">
        <v>1</v>
      </c>
      <c r="N191" s="155" t="s">
        <v>44</v>
      </c>
      <c r="O191" s="55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190</v>
      </c>
      <c r="AT191" s="158" t="s">
        <v>186</v>
      </c>
      <c r="AU191" s="158" t="s">
        <v>90</v>
      </c>
      <c r="AY191" s="14" t="s">
        <v>184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90</v>
      </c>
      <c r="BK191" s="160">
        <f>ROUND(I191*H191,3)</f>
        <v>0</v>
      </c>
      <c r="BL191" s="14" t="s">
        <v>190</v>
      </c>
      <c r="BM191" s="158" t="s">
        <v>1257</v>
      </c>
    </row>
    <row r="192" spans="1:65" s="2" customFormat="1" ht="24.2" customHeight="1">
      <c r="A192" s="29"/>
      <c r="B192" s="146"/>
      <c r="C192" s="147" t="s">
        <v>378</v>
      </c>
      <c r="D192" s="147" t="s">
        <v>186</v>
      </c>
      <c r="E192" s="148" t="s">
        <v>1258</v>
      </c>
      <c r="F192" s="149" t="s">
        <v>1259</v>
      </c>
      <c r="G192" s="150" t="s">
        <v>389</v>
      </c>
      <c r="H192" s="151">
        <v>29.6</v>
      </c>
      <c r="I192" s="152"/>
      <c r="J192" s="151">
        <f>ROUND(I192*H192,3)</f>
        <v>0</v>
      </c>
      <c r="K192" s="153"/>
      <c r="L192" s="30"/>
      <c r="M192" s="154" t="s">
        <v>1</v>
      </c>
      <c r="N192" s="155" t="s">
        <v>44</v>
      </c>
      <c r="O192" s="55"/>
      <c r="P192" s="156">
        <f>O192*H192</f>
        <v>0</v>
      </c>
      <c r="Q192" s="156">
        <v>2.1000000000000001E-4</v>
      </c>
      <c r="R192" s="156">
        <f>Q192*H192</f>
        <v>6.2160000000000002E-3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248</v>
      </c>
      <c r="AT192" s="158" t="s">
        <v>186</v>
      </c>
      <c r="AU192" s="158" t="s">
        <v>90</v>
      </c>
      <c r="AY192" s="14" t="s">
        <v>184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90</v>
      </c>
      <c r="BK192" s="160">
        <f>ROUND(I192*H192,3)</f>
        <v>0</v>
      </c>
      <c r="BL192" s="14" t="s">
        <v>248</v>
      </c>
      <c r="BM192" s="158" t="s">
        <v>1260</v>
      </c>
    </row>
    <row r="193" spans="1:65" s="2" customFormat="1" ht="37.9" customHeight="1">
      <c r="A193" s="29"/>
      <c r="B193" s="146"/>
      <c r="C193" s="161" t="s">
        <v>382</v>
      </c>
      <c r="D193" s="161" t="s">
        <v>417</v>
      </c>
      <c r="E193" s="162" t="s">
        <v>1219</v>
      </c>
      <c r="F193" s="163" t="s">
        <v>1220</v>
      </c>
      <c r="G193" s="164" t="s">
        <v>389</v>
      </c>
      <c r="H193" s="165">
        <v>31.08</v>
      </c>
      <c r="I193" s="166"/>
      <c r="J193" s="165">
        <f>ROUND(I193*H193,3)</f>
        <v>0</v>
      </c>
      <c r="K193" s="167"/>
      <c r="L193" s="168"/>
      <c r="M193" s="169" t="s">
        <v>1</v>
      </c>
      <c r="N193" s="170" t="s">
        <v>44</v>
      </c>
      <c r="O193" s="55"/>
      <c r="P193" s="156">
        <f>O193*H193</f>
        <v>0</v>
      </c>
      <c r="Q193" s="156">
        <v>1E-4</v>
      </c>
      <c r="R193" s="156">
        <f>Q193*H193</f>
        <v>3.1080000000000001E-3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312</v>
      </c>
      <c r="AT193" s="158" t="s">
        <v>417</v>
      </c>
      <c r="AU193" s="158" t="s">
        <v>90</v>
      </c>
      <c r="AY193" s="14" t="s">
        <v>184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4" t="s">
        <v>90</v>
      </c>
      <c r="BK193" s="160">
        <f>ROUND(I193*H193,3)</f>
        <v>0</v>
      </c>
      <c r="BL193" s="14" t="s">
        <v>248</v>
      </c>
      <c r="BM193" s="158" t="s">
        <v>1261</v>
      </c>
    </row>
    <row r="194" spans="1:65" s="2" customFormat="1" ht="24.2" customHeight="1">
      <c r="A194" s="29"/>
      <c r="B194" s="146"/>
      <c r="C194" s="161" t="s">
        <v>386</v>
      </c>
      <c r="D194" s="161" t="s">
        <v>417</v>
      </c>
      <c r="E194" s="162" t="s">
        <v>1262</v>
      </c>
      <c r="F194" s="163" t="s">
        <v>1263</v>
      </c>
      <c r="G194" s="164" t="s">
        <v>339</v>
      </c>
      <c r="H194" s="165">
        <v>1</v>
      </c>
      <c r="I194" s="166"/>
      <c r="J194" s="165">
        <f>ROUND(I194*H194,3)</f>
        <v>0</v>
      </c>
      <c r="K194" s="167"/>
      <c r="L194" s="168"/>
      <c r="M194" s="169" t="s">
        <v>1</v>
      </c>
      <c r="N194" s="170" t="s">
        <v>44</v>
      </c>
      <c r="O194" s="55"/>
      <c r="P194" s="156">
        <f>O194*H194</f>
        <v>0</v>
      </c>
      <c r="Q194" s="156">
        <v>0.2261</v>
      </c>
      <c r="R194" s="156">
        <f>Q194*H194</f>
        <v>0.2261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312</v>
      </c>
      <c r="AT194" s="158" t="s">
        <v>417</v>
      </c>
      <c r="AU194" s="158" t="s">
        <v>90</v>
      </c>
      <c r="AY194" s="14" t="s">
        <v>184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90</v>
      </c>
      <c r="BK194" s="160">
        <f>ROUND(I194*H194,3)</f>
        <v>0</v>
      </c>
      <c r="BL194" s="14" t="s">
        <v>248</v>
      </c>
      <c r="BM194" s="158" t="s">
        <v>1264</v>
      </c>
    </row>
    <row r="195" spans="1:65" s="2" customFormat="1" ht="24.2" customHeight="1">
      <c r="A195" s="29"/>
      <c r="B195" s="146"/>
      <c r="C195" s="161" t="s">
        <v>391</v>
      </c>
      <c r="D195" s="161" t="s">
        <v>417</v>
      </c>
      <c r="E195" s="162" t="s">
        <v>1265</v>
      </c>
      <c r="F195" s="163" t="s">
        <v>1266</v>
      </c>
      <c r="G195" s="164" t="s">
        <v>339</v>
      </c>
      <c r="H195" s="165">
        <v>1</v>
      </c>
      <c r="I195" s="166"/>
      <c r="J195" s="165">
        <f>ROUND(I195*H195,3)</f>
        <v>0</v>
      </c>
      <c r="K195" s="167"/>
      <c r="L195" s="168"/>
      <c r="M195" s="169" t="s">
        <v>1</v>
      </c>
      <c r="N195" s="170" t="s">
        <v>44</v>
      </c>
      <c r="O195" s="55"/>
      <c r="P195" s="156">
        <f>O195*H195</f>
        <v>0</v>
      </c>
      <c r="Q195" s="156">
        <v>0.2261</v>
      </c>
      <c r="R195" s="156">
        <f>Q195*H195</f>
        <v>0.2261</v>
      </c>
      <c r="S195" s="156">
        <v>0</v>
      </c>
      <c r="T195" s="15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312</v>
      </c>
      <c r="AT195" s="158" t="s">
        <v>417</v>
      </c>
      <c r="AU195" s="158" t="s">
        <v>90</v>
      </c>
      <c r="AY195" s="14" t="s">
        <v>184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4" t="s">
        <v>90</v>
      </c>
      <c r="BK195" s="160">
        <f>ROUND(I195*H195,3)</f>
        <v>0</v>
      </c>
      <c r="BL195" s="14" t="s">
        <v>248</v>
      </c>
      <c r="BM195" s="158" t="s">
        <v>1267</v>
      </c>
    </row>
    <row r="196" spans="1:65" s="2" customFormat="1" ht="24.2" customHeight="1">
      <c r="A196" s="29"/>
      <c r="B196" s="146"/>
      <c r="C196" s="161" t="s">
        <v>395</v>
      </c>
      <c r="D196" s="161" t="s">
        <v>417</v>
      </c>
      <c r="E196" s="162" t="s">
        <v>1268</v>
      </c>
      <c r="F196" s="163" t="s">
        <v>1269</v>
      </c>
      <c r="G196" s="164" t="s">
        <v>339</v>
      </c>
      <c r="H196" s="165">
        <v>1</v>
      </c>
      <c r="I196" s="166"/>
      <c r="J196" s="165">
        <f>ROUND(I196*H196,3)</f>
        <v>0</v>
      </c>
      <c r="K196" s="167"/>
      <c r="L196" s="168"/>
      <c r="M196" s="169" t="s">
        <v>1</v>
      </c>
      <c r="N196" s="170" t="s">
        <v>44</v>
      </c>
      <c r="O196" s="55"/>
      <c r="P196" s="156">
        <f>O196*H196</f>
        <v>0</v>
      </c>
      <c r="Q196" s="156">
        <v>0.31009999999999999</v>
      </c>
      <c r="R196" s="156">
        <f>Q196*H196</f>
        <v>0.31009999999999999</v>
      </c>
      <c r="S196" s="156">
        <v>0</v>
      </c>
      <c r="T196" s="157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312</v>
      </c>
      <c r="AT196" s="158" t="s">
        <v>417</v>
      </c>
      <c r="AU196" s="158" t="s">
        <v>90</v>
      </c>
      <c r="AY196" s="14" t="s">
        <v>184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4" t="s">
        <v>90</v>
      </c>
      <c r="BK196" s="160">
        <f>ROUND(I196*H196,3)</f>
        <v>0</v>
      </c>
      <c r="BL196" s="14" t="s">
        <v>248</v>
      </c>
      <c r="BM196" s="158" t="s">
        <v>1270</v>
      </c>
    </row>
    <row r="197" spans="1:65" s="2" customFormat="1" ht="24.2" customHeight="1">
      <c r="A197" s="29"/>
      <c r="B197" s="146"/>
      <c r="C197" s="147" t="s">
        <v>399</v>
      </c>
      <c r="D197" s="147" t="s">
        <v>186</v>
      </c>
      <c r="E197" s="148" t="s">
        <v>1271</v>
      </c>
      <c r="F197" s="149" t="s">
        <v>1272</v>
      </c>
      <c r="G197" s="150" t="s">
        <v>236</v>
      </c>
      <c r="H197" s="151">
        <v>1.863</v>
      </c>
      <c r="I197" s="152"/>
      <c r="J197" s="151">
        <f>ROUND(I197*H197,3)</f>
        <v>0</v>
      </c>
      <c r="K197" s="153"/>
      <c r="L197" s="30"/>
      <c r="M197" s="154" t="s">
        <v>1</v>
      </c>
      <c r="N197" s="155" t="s">
        <v>44</v>
      </c>
      <c r="O197" s="55"/>
      <c r="P197" s="156">
        <f>O197*H197</f>
        <v>0</v>
      </c>
      <c r="Q197" s="156">
        <v>0</v>
      </c>
      <c r="R197" s="156">
        <f>Q197*H197</f>
        <v>0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248</v>
      </c>
      <c r="AT197" s="158" t="s">
        <v>186</v>
      </c>
      <c r="AU197" s="158" t="s">
        <v>90</v>
      </c>
      <c r="AY197" s="14" t="s">
        <v>184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90</v>
      </c>
      <c r="BK197" s="160">
        <f>ROUND(I197*H197,3)</f>
        <v>0</v>
      </c>
      <c r="BL197" s="14" t="s">
        <v>248</v>
      </c>
      <c r="BM197" s="158" t="s">
        <v>1273</v>
      </c>
    </row>
    <row r="198" spans="1:65" s="12" customFormat="1" ht="22.9" customHeight="1">
      <c r="B198" s="133"/>
      <c r="D198" s="134" t="s">
        <v>77</v>
      </c>
      <c r="E198" s="144" t="s">
        <v>501</v>
      </c>
      <c r="F198" s="144" t="s">
        <v>962</v>
      </c>
      <c r="I198" s="136"/>
      <c r="J198" s="145">
        <f>BK198</f>
        <v>0</v>
      </c>
      <c r="L198" s="133"/>
      <c r="M198" s="138"/>
      <c r="N198" s="139"/>
      <c r="O198" s="139"/>
      <c r="P198" s="140">
        <f>P199</f>
        <v>0</v>
      </c>
      <c r="Q198" s="139"/>
      <c r="R198" s="140">
        <f>R199</f>
        <v>1.2592000000000001E-2</v>
      </c>
      <c r="S198" s="139"/>
      <c r="T198" s="141">
        <f>T199</f>
        <v>0</v>
      </c>
      <c r="AR198" s="134" t="s">
        <v>90</v>
      </c>
      <c r="AT198" s="142" t="s">
        <v>77</v>
      </c>
      <c r="AU198" s="142" t="s">
        <v>85</v>
      </c>
      <c r="AY198" s="134" t="s">
        <v>184</v>
      </c>
      <c r="BK198" s="143">
        <f>BK199</f>
        <v>0</v>
      </c>
    </row>
    <row r="199" spans="1:65" s="12" customFormat="1" ht="20.85" customHeight="1">
      <c r="B199" s="133"/>
      <c r="D199" s="134" t="s">
        <v>77</v>
      </c>
      <c r="E199" s="144" t="s">
        <v>977</v>
      </c>
      <c r="F199" s="144" t="s">
        <v>978</v>
      </c>
      <c r="I199" s="136"/>
      <c r="J199" s="145">
        <f>BK199</f>
        <v>0</v>
      </c>
      <c r="L199" s="133"/>
      <c r="M199" s="138"/>
      <c r="N199" s="139"/>
      <c r="O199" s="139"/>
      <c r="P199" s="140">
        <f>P200</f>
        <v>0</v>
      </c>
      <c r="Q199" s="139"/>
      <c r="R199" s="140">
        <f>R200</f>
        <v>1.2592000000000001E-2</v>
      </c>
      <c r="S199" s="139"/>
      <c r="T199" s="141">
        <f>T200</f>
        <v>0</v>
      </c>
      <c r="AR199" s="134" t="s">
        <v>90</v>
      </c>
      <c r="AT199" s="142" t="s">
        <v>77</v>
      </c>
      <c r="AU199" s="142" t="s">
        <v>90</v>
      </c>
      <c r="AY199" s="134" t="s">
        <v>184</v>
      </c>
      <c r="BK199" s="143">
        <f>BK200</f>
        <v>0</v>
      </c>
    </row>
    <row r="200" spans="1:65" s="2" customFormat="1" ht="49.15" customHeight="1">
      <c r="A200" s="29"/>
      <c r="B200" s="146"/>
      <c r="C200" s="147" t="s">
        <v>403</v>
      </c>
      <c r="D200" s="147" t="s">
        <v>186</v>
      </c>
      <c r="E200" s="148" t="s">
        <v>1274</v>
      </c>
      <c r="F200" s="149" t="s">
        <v>1275</v>
      </c>
      <c r="G200" s="150" t="s">
        <v>241</v>
      </c>
      <c r="H200" s="151">
        <v>31.48</v>
      </c>
      <c r="I200" s="152"/>
      <c r="J200" s="151">
        <f>ROUND(I200*H200,3)</f>
        <v>0</v>
      </c>
      <c r="K200" s="153"/>
      <c r="L200" s="30"/>
      <c r="M200" s="171" t="s">
        <v>1</v>
      </c>
      <c r="N200" s="172" t="s">
        <v>44</v>
      </c>
      <c r="O200" s="173"/>
      <c r="P200" s="174">
        <f>O200*H200</f>
        <v>0</v>
      </c>
      <c r="Q200" s="174">
        <v>4.0000000000000002E-4</v>
      </c>
      <c r="R200" s="174">
        <f>Q200*H200</f>
        <v>1.2592000000000001E-2</v>
      </c>
      <c r="S200" s="174">
        <v>0</v>
      </c>
      <c r="T200" s="17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248</v>
      </c>
      <c r="AT200" s="158" t="s">
        <v>186</v>
      </c>
      <c r="AU200" s="158" t="s">
        <v>95</v>
      </c>
      <c r="AY200" s="14" t="s">
        <v>184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90</v>
      </c>
      <c r="BK200" s="160">
        <f>ROUND(I200*H200,3)</f>
        <v>0</v>
      </c>
      <c r="BL200" s="14" t="s">
        <v>248</v>
      </c>
      <c r="BM200" s="158" t="s">
        <v>1276</v>
      </c>
    </row>
    <row r="201" spans="1:65" s="2" customFormat="1" ht="6.95" customHeight="1">
      <c r="A201" s="29"/>
      <c r="B201" s="44"/>
      <c r="C201" s="45"/>
      <c r="D201" s="45"/>
      <c r="E201" s="45"/>
      <c r="F201" s="45"/>
      <c r="G201" s="45"/>
      <c r="H201" s="45"/>
      <c r="I201" s="45"/>
      <c r="J201" s="45"/>
      <c r="K201" s="45"/>
      <c r="L201" s="30"/>
      <c r="M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</row>
  </sheetData>
  <autoFilter ref="C134:K200" xr:uid="{00000000-0009-0000-0000-000003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90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134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183" t="s">
        <v>1277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ROUND(J136,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ROUND((SUM(BE136:BE189)),  2)</f>
        <v>0</v>
      </c>
      <c r="G37" s="29"/>
      <c r="H37" s="29"/>
      <c r="I37" s="102">
        <v>0.2</v>
      </c>
      <c r="J37" s="101">
        <f>ROUND(((SUM(BE136:BE189))*I37),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ROUND((SUM(BF136:BF189)),  2)</f>
        <v>0</v>
      </c>
      <c r="G38" s="29"/>
      <c r="H38" s="29"/>
      <c r="I38" s="102">
        <v>0.2</v>
      </c>
      <c r="J38" s="101">
        <f>ROUND(((SUM(BF136:BF189))*I38),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ROUND((SUM(BG136:BG189)),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ROUND((SUM(BH136:BH189)),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ROUND((SUM(BI136:BI189)),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134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183" t="str">
        <f>E13</f>
        <v>D. - Vybudovanie prístrešku pre autá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J136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142</v>
      </c>
      <c r="E101" s="116"/>
      <c r="F101" s="116"/>
      <c r="G101" s="116"/>
      <c r="H101" s="116"/>
      <c r="I101" s="116"/>
      <c r="J101" s="117">
        <f>J137</f>
        <v>0</v>
      </c>
      <c r="L101" s="114"/>
    </row>
    <row r="102" spans="1:47" s="10" customFormat="1" ht="19.899999999999999" customHeight="1">
      <c r="B102" s="118"/>
      <c r="D102" s="119" t="s">
        <v>143</v>
      </c>
      <c r="E102" s="120"/>
      <c r="F102" s="120"/>
      <c r="G102" s="120"/>
      <c r="H102" s="120"/>
      <c r="I102" s="120"/>
      <c r="J102" s="121">
        <f>J138</f>
        <v>0</v>
      </c>
      <c r="L102" s="118"/>
    </row>
    <row r="103" spans="1:47" s="10" customFormat="1" ht="19.899999999999999" customHeight="1">
      <c r="B103" s="118"/>
      <c r="D103" s="119" t="s">
        <v>144</v>
      </c>
      <c r="E103" s="120"/>
      <c r="F103" s="120"/>
      <c r="G103" s="120"/>
      <c r="H103" s="120"/>
      <c r="I103" s="120"/>
      <c r="J103" s="121">
        <f>J149</f>
        <v>0</v>
      </c>
      <c r="L103" s="118"/>
    </row>
    <row r="104" spans="1:47" s="10" customFormat="1" ht="19.899999999999999" customHeight="1">
      <c r="B104" s="118"/>
      <c r="D104" s="119" t="s">
        <v>145</v>
      </c>
      <c r="E104" s="120"/>
      <c r="F104" s="120"/>
      <c r="G104" s="120"/>
      <c r="H104" s="120"/>
      <c r="I104" s="120"/>
      <c r="J104" s="121">
        <f>J162</f>
        <v>0</v>
      </c>
      <c r="L104" s="118"/>
    </row>
    <row r="105" spans="1:47" s="10" customFormat="1" ht="19.899999999999999" customHeight="1">
      <c r="B105" s="118"/>
      <c r="D105" s="119" t="s">
        <v>150</v>
      </c>
      <c r="E105" s="120"/>
      <c r="F105" s="120"/>
      <c r="G105" s="120"/>
      <c r="H105" s="120"/>
      <c r="I105" s="120"/>
      <c r="J105" s="121">
        <f>J164</f>
        <v>0</v>
      </c>
      <c r="L105" s="118"/>
    </row>
    <row r="106" spans="1:47" s="9" customFormat="1" ht="24.95" customHeight="1">
      <c r="B106" s="114"/>
      <c r="D106" s="115" t="s">
        <v>151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1:47" s="10" customFormat="1" ht="19.899999999999999" customHeight="1">
      <c r="B107" s="118"/>
      <c r="D107" s="119" t="s">
        <v>157</v>
      </c>
      <c r="E107" s="120"/>
      <c r="F107" s="120"/>
      <c r="G107" s="120"/>
      <c r="H107" s="120"/>
      <c r="I107" s="120"/>
      <c r="J107" s="121">
        <f>J167</f>
        <v>0</v>
      </c>
      <c r="L107" s="118"/>
    </row>
    <row r="108" spans="1:47" s="10" customFormat="1" ht="14.85" customHeight="1">
      <c r="B108" s="118"/>
      <c r="D108" s="119" t="s">
        <v>158</v>
      </c>
      <c r="E108" s="120"/>
      <c r="F108" s="120"/>
      <c r="G108" s="120"/>
      <c r="H108" s="120"/>
      <c r="I108" s="120"/>
      <c r="J108" s="121">
        <f>J168</f>
        <v>0</v>
      </c>
      <c r="L108" s="118"/>
    </row>
    <row r="109" spans="1:47" s="10" customFormat="1" ht="14.85" customHeight="1">
      <c r="B109" s="118"/>
      <c r="D109" s="119" t="s">
        <v>160</v>
      </c>
      <c r="E109" s="120"/>
      <c r="F109" s="120"/>
      <c r="G109" s="120"/>
      <c r="H109" s="120"/>
      <c r="I109" s="120"/>
      <c r="J109" s="121">
        <f>J174</f>
        <v>0</v>
      </c>
      <c r="L109" s="118"/>
    </row>
    <row r="110" spans="1:47" s="10" customFormat="1" ht="14.85" customHeight="1">
      <c r="B110" s="118"/>
      <c r="D110" s="119" t="s">
        <v>162</v>
      </c>
      <c r="E110" s="120"/>
      <c r="F110" s="120"/>
      <c r="G110" s="120"/>
      <c r="H110" s="120"/>
      <c r="I110" s="120"/>
      <c r="J110" s="121">
        <f>J178</f>
        <v>0</v>
      </c>
      <c r="L110" s="118"/>
    </row>
    <row r="111" spans="1:47" s="10" customFormat="1" ht="19.899999999999999" customHeight="1">
      <c r="B111" s="118"/>
      <c r="D111" s="119" t="s">
        <v>163</v>
      </c>
      <c r="E111" s="120"/>
      <c r="F111" s="120"/>
      <c r="G111" s="120"/>
      <c r="H111" s="120"/>
      <c r="I111" s="120"/>
      <c r="J111" s="121">
        <f>J185</f>
        <v>0</v>
      </c>
      <c r="L111" s="118"/>
    </row>
    <row r="112" spans="1:47" s="10" customFormat="1" ht="14.85" customHeight="1">
      <c r="B112" s="118"/>
      <c r="D112" s="119" t="s">
        <v>164</v>
      </c>
      <c r="E112" s="120"/>
      <c r="F112" s="120"/>
      <c r="G112" s="120"/>
      <c r="H112" s="120"/>
      <c r="I112" s="120"/>
      <c r="J112" s="121">
        <f>J186</f>
        <v>0</v>
      </c>
      <c r="L112" s="118"/>
    </row>
    <row r="113" spans="1:31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4"/>
      <c r="C114" s="45"/>
      <c r="D114" s="45"/>
      <c r="E114" s="45"/>
      <c r="F114" s="45"/>
      <c r="G114" s="45"/>
      <c r="H114" s="45"/>
      <c r="I114" s="45"/>
      <c r="J114" s="45"/>
      <c r="K114" s="45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6"/>
      <c r="C118" s="47"/>
      <c r="D118" s="47"/>
      <c r="E118" s="47"/>
      <c r="F118" s="47"/>
      <c r="G118" s="47"/>
      <c r="H118" s="47"/>
      <c r="I118" s="47"/>
      <c r="J118" s="47"/>
      <c r="K118" s="47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170</v>
      </c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14</v>
      </c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21" t="str">
        <f>E7</f>
        <v>Koláre- prestavba RD, BARETTI, s. r. o - znížený</v>
      </c>
      <c r="F122" s="222"/>
      <c r="G122" s="222"/>
      <c r="H122" s="222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1" customFormat="1" ht="12" customHeight="1">
      <c r="B123" s="17"/>
      <c r="C123" s="24" t="s">
        <v>131</v>
      </c>
      <c r="L123" s="17"/>
    </row>
    <row r="124" spans="1:31" s="1" customFormat="1" ht="16.5" customHeight="1">
      <c r="B124" s="17"/>
      <c r="E124" s="221" t="s">
        <v>132</v>
      </c>
      <c r="F124" s="226"/>
      <c r="G124" s="226"/>
      <c r="H124" s="226"/>
      <c r="L124" s="17"/>
    </row>
    <row r="125" spans="1:31" s="1" customFormat="1" ht="12" customHeight="1">
      <c r="B125" s="17"/>
      <c r="C125" s="24" t="s">
        <v>133</v>
      </c>
      <c r="L125" s="17"/>
    </row>
    <row r="126" spans="1:31" s="2" customFormat="1" ht="16.5" customHeight="1">
      <c r="A126" s="29"/>
      <c r="B126" s="30"/>
      <c r="C126" s="29"/>
      <c r="D126" s="29"/>
      <c r="E126" s="223" t="s">
        <v>134</v>
      </c>
      <c r="F126" s="224"/>
      <c r="G126" s="224"/>
      <c r="H126" s="224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135</v>
      </c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6.5" customHeight="1">
      <c r="A128" s="29"/>
      <c r="B128" s="30"/>
      <c r="C128" s="29"/>
      <c r="D128" s="29"/>
      <c r="E128" s="183" t="str">
        <f>E13</f>
        <v>D. - Vybudovanie prístrešku pre autá</v>
      </c>
      <c r="F128" s="224"/>
      <c r="G128" s="224"/>
      <c r="H128" s="224"/>
      <c r="I128" s="29"/>
      <c r="J128" s="29"/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18</v>
      </c>
      <c r="D130" s="29"/>
      <c r="E130" s="29"/>
      <c r="F130" s="22" t="str">
        <f>F16</f>
        <v>Koláre, parc.č. 58/2, 59/2, 59/3</v>
      </c>
      <c r="G130" s="29"/>
      <c r="H130" s="29"/>
      <c r="I130" s="24" t="s">
        <v>20</v>
      </c>
      <c r="J130" s="52" t="str">
        <f>IF(J16="","",J16)</f>
        <v>19. 10. 2020</v>
      </c>
      <c r="K130" s="29"/>
      <c r="L130" s="39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3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40.15" customHeight="1">
      <c r="A132" s="29"/>
      <c r="B132" s="30"/>
      <c r="C132" s="24" t="s">
        <v>22</v>
      </c>
      <c r="D132" s="29"/>
      <c r="E132" s="29"/>
      <c r="F132" s="22" t="str">
        <f>E19</f>
        <v>BARETTI, s. r. o., Slovenské Ďarmoty, č. 238</v>
      </c>
      <c r="G132" s="29"/>
      <c r="H132" s="29"/>
      <c r="I132" s="24" t="s">
        <v>30</v>
      </c>
      <c r="J132" s="27" t="str">
        <f>E25</f>
        <v>Sírius company s.r.o., Balog nad Ipľom</v>
      </c>
      <c r="K132" s="29"/>
      <c r="L132" s="3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40.15" customHeight="1">
      <c r="A133" s="29"/>
      <c r="B133" s="30"/>
      <c r="C133" s="24" t="s">
        <v>28</v>
      </c>
      <c r="D133" s="29"/>
      <c r="E133" s="29"/>
      <c r="F133" s="22" t="str">
        <f>IF(E22="","",E22)</f>
        <v>Vyplň údaj</v>
      </c>
      <c r="G133" s="29"/>
      <c r="H133" s="29"/>
      <c r="I133" s="24" t="s">
        <v>36</v>
      </c>
      <c r="J133" s="27" t="str">
        <f>E28</f>
        <v>Sírius company s.r.o., Balog nad Ipľom</v>
      </c>
      <c r="K133" s="29"/>
      <c r="L133" s="3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3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22"/>
      <c r="B135" s="123"/>
      <c r="C135" s="124" t="s">
        <v>171</v>
      </c>
      <c r="D135" s="125" t="s">
        <v>63</v>
      </c>
      <c r="E135" s="125" t="s">
        <v>59</v>
      </c>
      <c r="F135" s="125" t="s">
        <v>60</v>
      </c>
      <c r="G135" s="125" t="s">
        <v>172</v>
      </c>
      <c r="H135" s="125" t="s">
        <v>173</v>
      </c>
      <c r="I135" s="125" t="s">
        <v>174</v>
      </c>
      <c r="J135" s="126" t="s">
        <v>139</v>
      </c>
      <c r="K135" s="127" t="s">
        <v>175</v>
      </c>
      <c r="L135" s="128"/>
      <c r="M135" s="59" t="s">
        <v>1</v>
      </c>
      <c r="N135" s="60" t="s">
        <v>42</v>
      </c>
      <c r="O135" s="60" t="s">
        <v>176</v>
      </c>
      <c r="P135" s="60" t="s">
        <v>177</v>
      </c>
      <c r="Q135" s="60" t="s">
        <v>178</v>
      </c>
      <c r="R135" s="60" t="s">
        <v>179</v>
      </c>
      <c r="S135" s="60" t="s">
        <v>180</v>
      </c>
      <c r="T135" s="61" t="s">
        <v>181</v>
      </c>
      <c r="U135" s="122"/>
      <c r="V135" s="122"/>
      <c r="W135" s="122"/>
      <c r="X135" s="122"/>
      <c r="Y135" s="122"/>
      <c r="Z135" s="122"/>
      <c r="AA135" s="122"/>
      <c r="AB135" s="122"/>
      <c r="AC135" s="122"/>
      <c r="AD135" s="122"/>
      <c r="AE135" s="122"/>
    </row>
    <row r="136" spans="1:65" s="2" customFormat="1" ht="22.9" customHeight="1">
      <c r="A136" s="29"/>
      <c r="B136" s="30"/>
      <c r="C136" s="66" t="s">
        <v>140</v>
      </c>
      <c r="D136" s="29"/>
      <c r="E136" s="29"/>
      <c r="F136" s="29"/>
      <c r="G136" s="29"/>
      <c r="H136" s="29"/>
      <c r="I136" s="29"/>
      <c r="J136" s="129">
        <f>BK136</f>
        <v>0</v>
      </c>
      <c r="K136" s="29"/>
      <c r="L136" s="30"/>
      <c r="M136" s="62"/>
      <c r="N136" s="53"/>
      <c r="O136" s="63"/>
      <c r="P136" s="130">
        <f>P137+P166</f>
        <v>0</v>
      </c>
      <c r="Q136" s="63"/>
      <c r="R136" s="130">
        <f>R137+R166</f>
        <v>67.958530229999994</v>
      </c>
      <c r="S136" s="63"/>
      <c r="T136" s="131">
        <f>T137+T166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77</v>
      </c>
      <c r="AU136" s="14" t="s">
        <v>141</v>
      </c>
      <c r="BK136" s="132">
        <f>BK137+BK166</f>
        <v>0</v>
      </c>
    </row>
    <row r="137" spans="1:65" s="12" customFormat="1" ht="25.9" customHeight="1">
      <c r="B137" s="133"/>
      <c r="D137" s="134" t="s">
        <v>77</v>
      </c>
      <c r="E137" s="135" t="s">
        <v>182</v>
      </c>
      <c r="F137" s="135" t="s">
        <v>183</v>
      </c>
      <c r="I137" s="136"/>
      <c r="J137" s="137">
        <f>BK137</f>
        <v>0</v>
      </c>
      <c r="L137" s="133"/>
      <c r="M137" s="138"/>
      <c r="N137" s="139"/>
      <c r="O137" s="139"/>
      <c r="P137" s="140">
        <f>P138+P149+P162+P164</f>
        <v>0</v>
      </c>
      <c r="Q137" s="139"/>
      <c r="R137" s="140">
        <f>R138+R149+R162+R164</f>
        <v>63.253207619999998</v>
      </c>
      <c r="S137" s="139"/>
      <c r="T137" s="141">
        <f>T138+T149+T162+T164</f>
        <v>0</v>
      </c>
      <c r="AR137" s="134" t="s">
        <v>85</v>
      </c>
      <c r="AT137" s="142" t="s">
        <v>77</v>
      </c>
      <c r="AU137" s="142" t="s">
        <v>78</v>
      </c>
      <c r="AY137" s="134" t="s">
        <v>184</v>
      </c>
      <c r="BK137" s="143">
        <f>BK138+BK149+BK162+BK164</f>
        <v>0</v>
      </c>
    </row>
    <row r="138" spans="1:65" s="12" customFormat="1" ht="22.9" customHeight="1">
      <c r="B138" s="133"/>
      <c r="D138" s="134" t="s">
        <v>77</v>
      </c>
      <c r="E138" s="144" t="s">
        <v>85</v>
      </c>
      <c r="F138" s="144" t="s">
        <v>185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SUM(P139:P148)</f>
        <v>0</v>
      </c>
      <c r="Q138" s="139"/>
      <c r="R138" s="140">
        <f>SUM(R139:R148)</f>
        <v>0</v>
      </c>
      <c r="S138" s="139"/>
      <c r="T138" s="141">
        <f>SUM(T139:T148)</f>
        <v>0</v>
      </c>
      <c r="AR138" s="134" t="s">
        <v>85</v>
      </c>
      <c r="AT138" s="142" t="s">
        <v>77</v>
      </c>
      <c r="AU138" s="142" t="s">
        <v>85</v>
      </c>
      <c r="AY138" s="134" t="s">
        <v>184</v>
      </c>
      <c r="BK138" s="143">
        <f>SUM(BK139:BK148)</f>
        <v>0</v>
      </c>
    </row>
    <row r="139" spans="1:65" s="2" customFormat="1" ht="24.2" customHeight="1">
      <c r="A139" s="29"/>
      <c r="B139" s="146"/>
      <c r="C139" s="147" t="s">
        <v>85</v>
      </c>
      <c r="D139" s="147" t="s">
        <v>186</v>
      </c>
      <c r="E139" s="148" t="s">
        <v>187</v>
      </c>
      <c r="F139" s="149" t="s">
        <v>188</v>
      </c>
      <c r="G139" s="150" t="s">
        <v>189</v>
      </c>
      <c r="H139" s="151">
        <v>26.7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190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190</v>
      </c>
      <c r="BM139" s="158" t="s">
        <v>1278</v>
      </c>
    </row>
    <row r="140" spans="1:65" s="2" customFormat="1" ht="14.45" customHeight="1">
      <c r="A140" s="29"/>
      <c r="B140" s="146"/>
      <c r="C140" s="147" t="s">
        <v>90</v>
      </c>
      <c r="D140" s="147" t="s">
        <v>186</v>
      </c>
      <c r="E140" s="148" t="s">
        <v>202</v>
      </c>
      <c r="F140" s="149" t="s">
        <v>203</v>
      </c>
      <c r="G140" s="150" t="s">
        <v>189</v>
      </c>
      <c r="H140" s="151">
        <v>7.65</v>
      </c>
      <c r="I140" s="152"/>
      <c r="J140" s="151">
        <f>ROUND(I140*H140,3)</f>
        <v>0</v>
      </c>
      <c r="K140" s="153"/>
      <c r="L140" s="30"/>
      <c r="M140" s="154" t="s">
        <v>1</v>
      </c>
      <c r="N140" s="155" t="s">
        <v>44</v>
      </c>
      <c r="O140" s="55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190</v>
      </c>
      <c r="AT140" s="158" t="s">
        <v>186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190</v>
      </c>
      <c r="BM140" s="158" t="s">
        <v>1279</v>
      </c>
    </row>
    <row r="141" spans="1:65" s="2" customFormat="1" ht="37.9" customHeight="1">
      <c r="A141" s="29"/>
      <c r="B141" s="146"/>
      <c r="C141" s="147" t="s">
        <v>95</v>
      </c>
      <c r="D141" s="147" t="s">
        <v>186</v>
      </c>
      <c r="E141" s="148" t="s">
        <v>206</v>
      </c>
      <c r="F141" s="149" t="s">
        <v>207</v>
      </c>
      <c r="G141" s="150" t="s">
        <v>189</v>
      </c>
      <c r="H141" s="151">
        <v>7.65</v>
      </c>
      <c r="I141" s="152"/>
      <c r="J141" s="151">
        <f>ROUND(I141*H141,3)</f>
        <v>0</v>
      </c>
      <c r="K141" s="153"/>
      <c r="L141" s="30"/>
      <c r="M141" s="154" t="s">
        <v>1</v>
      </c>
      <c r="N141" s="155" t="s">
        <v>44</v>
      </c>
      <c r="O141" s="55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190</v>
      </c>
      <c r="AT141" s="158" t="s">
        <v>186</v>
      </c>
      <c r="AU141" s="158" t="s">
        <v>90</v>
      </c>
      <c r="AY141" s="14" t="s">
        <v>184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90</v>
      </c>
      <c r="BK141" s="160">
        <f>ROUND(I141*H141,3)</f>
        <v>0</v>
      </c>
      <c r="BL141" s="14" t="s">
        <v>190</v>
      </c>
      <c r="BM141" s="158" t="s">
        <v>1280</v>
      </c>
    </row>
    <row r="142" spans="1:65" s="2" customFormat="1" ht="24.2" customHeight="1">
      <c r="A142" s="29"/>
      <c r="B142" s="146"/>
      <c r="C142" s="147" t="s">
        <v>190</v>
      </c>
      <c r="D142" s="147" t="s">
        <v>186</v>
      </c>
      <c r="E142" s="148" t="s">
        <v>214</v>
      </c>
      <c r="F142" s="149" t="s">
        <v>215</v>
      </c>
      <c r="G142" s="150" t="s">
        <v>189</v>
      </c>
      <c r="H142" s="151">
        <v>3.8250000000000002</v>
      </c>
      <c r="I142" s="152"/>
      <c r="J142" s="151">
        <f>ROUND(I142*H142,3)</f>
        <v>0</v>
      </c>
      <c r="K142" s="153"/>
      <c r="L142" s="30"/>
      <c r="M142" s="154" t="s">
        <v>1</v>
      </c>
      <c r="N142" s="155" t="s">
        <v>44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190</v>
      </c>
      <c r="AT142" s="158" t="s">
        <v>186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190</v>
      </c>
      <c r="BM142" s="158" t="s">
        <v>1281</v>
      </c>
    </row>
    <row r="143" spans="1:65" s="2" customFormat="1" ht="37.9" customHeight="1">
      <c r="A143" s="29"/>
      <c r="B143" s="146"/>
      <c r="C143" s="147" t="s">
        <v>201</v>
      </c>
      <c r="D143" s="147" t="s">
        <v>186</v>
      </c>
      <c r="E143" s="148" t="s">
        <v>218</v>
      </c>
      <c r="F143" s="149" t="s">
        <v>219</v>
      </c>
      <c r="G143" s="150" t="s">
        <v>189</v>
      </c>
      <c r="H143" s="151">
        <v>3.8250000000000002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190</v>
      </c>
      <c r="AT143" s="158" t="s">
        <v>186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190</v>
      </c>
      <c r="BM143" s="158" t="s">
        <v>1282</v>
      </c>
    </row>
    <row r="144" spans="1:65" s="2" customFormat="1" ht="37.9" customHeight="1">
      <c r="A144" s="29"/>
      <c r="B144" s="146"/>
      <c r="C144" s="147" t="s">
        <v>205</v>
      </c>
      <c r="D144" s="147" t="s">
        <v>186</v>
      </c>
      <c r="E144" s="148" t="s">
        <v>222</v>
      </c>
      <c r="F144" s="149" t="s">
        <v>223</v>
      </c>
      <c r="G144" s="150" t="s">
        <v>189</v>
      </c>
      <c r="H144" s="151">
        <v>3.8250000000000002</v>
      </c>
      <c r="I144" s="152"/>
      <c r="J144" s="151">
        <f>ROUND(I144*H144,3)</f>
        <v>0</v>
      </c>
      <c r="K144" s="153"/>
      <c r="L144" s="30"/>
      <c r="M144" s="154" t="s">
        <v>1</v>
      </c>
      <c r="N144" s="155" t="s">
        <v>44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190</v>
      </c>
      <c r="AT144" s="158" t="s">
        <v>186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190</v>
      </c>
      <c r="BM144" s="158" t="s">
        <v>1283</v>
      </c>
    </row>
    <row r="145" spans="1:65" s="2" customFormat="1" ht="24.2" customHeight="1">
      <c r="A145" s="29"/>
      <c r="B145" s="146"/>
      <c r="C145" s="147" t="s">
        <v>209</v>
      </c>
      <c r="D145" s="147" t="s">
        <v>186</v>
      </c>
      <c r="E145" s="148" t="s">
        <v>226</v>
      </c>
      <c r="F145" s="149" t="s">
        <v>227</v>
      </c>
      <c r="G145" s="150" t="s">
        <v>189</v>
      </c>
      <c r="H145" s="151">
        <v>3.8250000000000002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190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190</v>
      </c>
      <c r="BM145" s="158" t="s">
        <v>1284</v>
      </c>
    </row>
    <row r="146" spans="1:65" s="2" customFormat="1" ht="14.45" customHeight="1">
      <c r="A146" s="29"/>
      <c r="B146" s="146"/>
      <c r="C146" s="147" t="s">
        <v>213</v>
      </c>
      <c r="D146" s="147" t="s">
        <v>186</v>
      </c>
      <c r="E146" s="148" t="s">
        <v>230</v>
      </c>
      <c r="F146" s="149" t="s">
        <v>231</v>
      </c>
      <c r="G146" s="150" t="s">
        <v>189</v>
      </c>
      <c r="H146" s="151">
        <v>3.8250000000000002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190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190</v>
      </c>
      <c r="BM146" s="158" t="s">
        <v>1285</v>
      </c>
    </row>
    <row r="147" spans="1:65" s="2" customFormat="1" ht="24.2" customHeight="1">
      <c r="A147" s="29"/>
      <c r="B147" s="146"/>
      <c r="C147" s="147" t="s">
        <v>217</v>
      </c>
      <c r="D147" s="147" t="s">
        <v>186</v>
      </c>
      <c r="E147" s="148" t="s">
        <v>234</v>
      </c>
      <c r="F147" s="149" t="s">
        <v>235</v>
      </c>
      <c r="G147" s="150" t="s">
        <v>236</v>
      </c>
      <c r="H147" s="151">
        <v>3.8250000000000002</v>
      </c>
      <c r="I147" s="152"/>
      <c r="J147" s="151">
        <f>ROUND(I147*H147,3)</f>
        <v>0</v>
      </c>
      <c r="K147" s="153"/>
      <c r="L147" s="30"/>
      <c r="M147" s="154" t="s">
        <v>1</v>
      </c>
      <c r="N147" s="155" t="s">
        <v>44</v>
      </c>
      <c r="O147" s="55"/>
      <c r="P147" s="156">
        <f>O147*H147</f>
        <v>0</v>
      </c>
      <c r="Q147" s="156">
        <v>0</v>
      </c>
      <c r="R147" s="156">
        <f>Q147*H147</f>
        <v>0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190</v>
      </c>
      <c r="AT147" s="158" t="s">
        <v>186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190</v>
      </c>
      <c r="BM147" s="158" t="s">
        <v>1286</v>
      </c>
    </row>
    <row r="148" spans="1:65" s="2" customFormat="1" ht="24.2" customHeight="1">
      <c r="A148" s="29"/>
      <c r="B148" s="146"/>
      <c r="C148" s="147" t="s">
        <v>221</v>
      </c>
      <c r="D148" s="147" t="s">
        <v>186</v>
      </c>
      <c r="E148" s="148" t="s">
        <v>239</v>
      </c>
      <c r="F148" s="149" t="s">
        <v>240</v>
      </c>
      <c r="G148" s="150" t="s">
        <v>241</v>
      </c>
      <c r="H148" s="151">
        <v>26.7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190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190</v>
      </c>
      <c r="BM148" s="158" t="s">
        <v>1287</v>
      </c>
    </row>
    <row r="149" spans="1:65" s="12" customFormat="1" ht="22.9" customHeight="1">
      <c r="B149" s="133"/>
      <c r="D149" s="134" t="s">
        <v>77</v>
      </c>
      <c r="E149" s="144" t="s">
        <v>90</v>
      </c>
      <c r="F149" s="144" t="s">
        <v>243</v>
      </c>
      <c r="I149" s="136"/>
      <c r="J149" s="145">
        <f>BK149</f>
        <v>0</v>
      </c>
      <c r="L149" s="133"/>
      <c r="M149" s="138"/>
      <c r="N149" s="139"/>
      <c r="O149" s="139"/>
      <c r="P149" s="140">
        <f>SUM(P150:P161)</f>
        <v>0</v>
      </c>
      <c r="Q149" s="139"/>
      <c r="R149" s="140">
        <f>SUM(R150:R161)</f>
        <v>56.749800529999995</v>
      </c>
      <c r="S149" s="139"/>
      <c r="T149" s="141">
        <f>SUM(T150:T161)</f>
        <v>0</v>
      </c>
      <c r="AR149" s="134" t="s">
        <v>85</v>
      </c>
      <c r="AT149" s="142" t="s">
        <v>77</v>
      </c>
      <c r="AU149" s="142" t="s">
        <v>85</v>
      </c>
      <c r="AY149" s="134" t="s">
        <v>184</v>
      </c>
      <c r="BK149" s="143">
        <f>SUM(BK150:BK161)</f>
        <v>0</v>
      </c>
    </row>
    <row r="150" spans="1:65" s="2" customFormat="1" ht="24.2" customHeight="1">
      <c r="A150" s="29"/>
      <c r="B150" s="146"/>
      <c r="C150" s="147" t="s">
        <v>225</v>
      </c>
      <c r="D150" s="147" t="s">
        <v>186</v>
      </c>
      <c r="E150" s="148" t="s">
        <v>245</v>
      </c>
      <c r="F150" s="149" t="s">
        <v>246</v>
      </c>
      <c r="G150" s="150" t="s">
        <v>189</v>
      </c>
      <c r="H150" s="151">
        <v>4.5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2.0699999999999998</v>
      </c>
      <c r="R150" s="156">
        <f>Q150*H150</f>
        <v>9.3149999999999995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190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190</v>
      </c>
      <c r="BM150" s="158" t="s">
        <v>1288</v>
      </c>
    </row>
    <row r="151" spans="1:65" s="2" customFormat="1" ht="24.2" customHeight="1">
      <c r="A151" s="29"/>
      <c r="B151" s="146"/>
      <c r="C151" s="147" t="s">
        <v>229</v>
      </c>
      <c r="D151" s="147" t="s">
        <v>186</v>
      </c>
      <c r="E151" s="148" t="s">
        <v>249</v>
      </c>
      <c r="F151" s="149" t="s">
        <v>250</v>
      </c>
      <c r="G151" s="150" t="s">
        <v>189</v>
      </c>
      <c r="H151" s="151">
        <v>6.75</v>
      </c>
      <c r="I151" s="152"/>
      <c r="J151" s="151">
        <f>ROUND(I151*H151,3)</f>
        <v>0</v>
      </c>
      <c r="K151" s="153"/>
      <c r="L151" s="30"/>
      <c r="M151" s="154" t="s">
        <v>1</v>
      </c>
      <c r="N151" s="155" t="s">
        <v>44</v>
      </c>
      <c r="O151" s="55"/>
      <c r="P151" s="156">
        <f>O151*H151</f>
        <v>0</v>
      </c>
      <c r="Q151" s="156">
        <v>2.2151299999999998</v>
      </c>
      <c r="R151" s="156">
        <f>Q151*H151</f>
        <v>14.9521275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190</v>
      </c>
      <c r="AT151" s="158" t="s">
        <v>186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190</v>
      </c>
      <c r="BM151" s="158" t="s">
        <v>1289</v>
      </c>
    </row>
    <row r="152" spans="1:65" s="2" customFormat="1" ht="24.2" customHeight="1">
      <c r="A152" s="29"/>
      <c r="B152" s="146"/>
      <c r="C152" s="147" t="s">
        <v>233</v>
      </c>
      <c r="D152" s="147" t="s">
        <v>186</v>
      </c>
      <c r="E152" s="148" t="s">
        <v>253</v>
      </c>
      <c r="F152" s="149" t="s">
        <v>254</v>
      </c>
      <c r="G152" s="150" t="s">
        <v>241</v>
      </c>
      <c r="H152" s="151">
        <v>4.2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4.0699999999999998E-3</v>
      </c>
      <c r="R152" s="156">
        <f>Q152*H152</f>
        <v>1.7094000000000002E-2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190</v>
      </c>
      <c r="AT152" s="158" t="s">
        <v>186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190</v>
      </c>
      <c r="BM152" s="158" t="s">
        <v>1290</v>
      </c>
    </row>
    <row r="153" spans="1:65" s="2" customFormat="1" ht="24.2" customHeight="1">
      <c r="A153" s="29"/>
      <c r="B153" s="146"/>
      <c r="C153" s="147" t="s">
        <v>238</v>
      </c>
      <c r="D153" s="147" t="s">
        <v>186</v>
      </c>
      <c r="E153" s="148" t="s">
        <v>257</v>
      </c>
      <c r="F153" s="149" t="s">
        <v>258</v>
      </c>
      <c r="G153" s="150" t="s">
        <v>241</v>
      </c>
      <c r="H153" s="151">
        <v>4.2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44</v>
      </c>
      <c r="O153" s="55"/>
      <c r="P153" s="156">
        <f>O153*H153</f>
        <v>0</v>
      </c>
      <c r="Q153" s="156">
        <v>0</v>
      </c>
      <c r="R153" s="156">
        <f>Q153*H153</f>
        <v>0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190</v>
      </c>
      <c r="AT153" s="158" t="s">
        <v>186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190</v>
      </c>
      <c r="BM153" s="158" t="s">
        <v>1291</v>
      </c>
    </row>
    <row r="154" spans="1:65" s="2" customFormat="1" ht="24.2" customHeight="1">
      <c r="A154" s="29"/>
      <c r="B154" s="146"/>
      <c r="C154" s="147" t="s">
        <v>244</v>
      </c>
      <c r="D154" s="147" t="s">
        <v>186</v>
      </c>
      <c r="E154" s="148" t="s">
        <v>261</v>
      </c>
      <c r="F154" s="149" t="s">
        <v>262</v>
      </c>
      <c r="G154" s="150" t="s">
        <v>241</v>
      </c>
      <c r="H154" s="151">
        <v>45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44</v>
      </c>
      <c r="O154" s="55"/>
      <c r="P154" s="156">
        <f>O154*H154</f>
        <v>0</v>
      </c>
      <c r="Q154" s="156">
        <v>3.5200000000000001E-3</v>
      </c>
      <c r="R154" s="156">
        <f>Q154*H154</f>
        <v>0.15840000000000001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190</v>
      </c>
      <c r="AT154" s="158" t="s">
        <v>186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190</v>
      </c>
      <c r="BM154" s="158" t="s">
        <v>1292</v>
      </c>
    </row>
    <row r="155" spans="1:65" s="2" customFormat="1" ht="24.2" customHeight="1">
      <c r="A155" s="29"/>
      <c r="B155" s="146"/>
      <c r="C155" s="147" t="s">
        <v>248</v>
      </c>
      <c r="D155" s="147" t="s">
        <v>186</v>
      </c>
      <c r="E155" s="148" t="s">
        <v>276</v>
      </c>
      <c r="F155" s="149" t="s">
        <v>277</v>
      </c>
      <c r="G155" s="150" t="s">
        <v>189</v>
      </c>
      <c r="H155" s="151">
        <v>7.65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2.2151299999999998</v>
      </c>
      <c r="R155" s="156">
        <f>Q155*H155</f>
        <v>16.9457445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190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190</v>
      </c>
      <c r="BM155" s="158" t="s">
        <v>1293</v>
      </c>
    </row>
    <row r="156" spans="1:65" s="2" customFormat="1" ht="14.45" customHeight="1">
      <c r="A156" s="29"/>
      <c r="B156" s="146"/>
      <c r="C156" s="147" t="s">
        <v>252</v>
      </c>
      <c r="D156" s="147" t="s">
        <v>186</v>
      </c>
      <c r="E156" s="148" t="s">
        <v>280</v>
      </c>
      <c r="F156" s="149" t="s">
        <v>281</v>
      </c>
      <c r="G156" s="150" t="s">
        <v>241</v>
      </c>
      <c r="H156" s="151">
        <v>39.33</v>
      </c>
      <c r="I156" s="152"/>
      <c r="J156" s="151">
        <f>ROUND(I156*H156,3)</f>
        <v>0</v>
      </c>
      <c r="K156" s="153"/>
      <c r="L156" s="30"/>
      <c r="M156" s="154" t="s">
        <v>1</v>
      </c>
      <c r="N156" s="155" t="s">
        <v>44</v>
      </c>
      <c r="O156" s="55"/>
      <c r="P156" s="156">
        <f>O156*H156</f>
        <v>0</v>
      </c>
      <c r="Q156" s="156">
        <v>4.0699999999999998E-3</v>
      </c>
      <c r="R156" s="156">
        <f>Q156*H156</f>
        <v>0.1600731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190</v>
      </c>
      <c r="AT156" s="158" t="s">
        <v>186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190</v>
      </c>
      <c r="BM156" s="158" t="s">
        <v>1294</v>
      </c>
    </row>
    <row r="157" spans="1:65" s="2" customFormat="1" ht="24.2" customHeight="1">
      <c r="A157" s="29"/>
      <c r="B157" s="146"/>
      <c r="C157" s="147" t="s">
        <v>256</v>
      </c>
      <c r="D157" s="147" t="s">
        <v>186</v>
      </c>
      <c r="E157" s="148" t="s">
        <v>284</v>
      </c>
      <c r="F157" s="149" t="s">
        <v>285</v>
      </c>
      <c r="G157" s="150" t="s">
        <v>241</v>
      </c>
      <c r="H157" s="151">
        <v>39.33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190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190</v>
      </c>
      <c r="BM157" s="158" t="s">
        <v>1295</v>
      </c>
    </row>
    <row r="158" spans="1:65" s="2" customFormat="1" ht="14.45" customHeight="1">
      <c r="A158" s="29"/>
      <c r="B158" s="146"/>
      <c r="C158" s="147" t="s">
        <v>260</v>
      </c>
      <c r="D158" s="147" t="s">
        <v>186</v>
      </c>
      <c r="E158" s="148" t="s">
        <v>288</v>
      </c>
      <c r="F158" s="149" t="s">
        <v>289</v>
      </c>
      <c r="G158" s="150" t="s">
        <v>236</v>
      </c>
      <c r="H158" s="151">
        <v>0.23</v>
      </c>
      <c r="I158" s="152"/>
      <c r="J158" s="151">
        <f>ROUND(I158*H158,3)</f>
        <v>0</v>
      </c>
      <c r="K158" s="153"/>
      <c r="L158" s="30"/>
      <c r="M158" s="154" t="s">
        <v>1</v>
      </c>
      <c r="N158" s="155" t="s">
        <v>44</v>
      </c>
      <c r="O158" s="55"/>
      <c r="P158" s="156">
        <f>O158*H158</f>
        <v>0</v>
      </c>
      <c r="Q158" s="156">
        <v>1.01895</v>
      </c>
      <c r="R158" s="156">
        <f>Q158*H158</f>
        <v>0.23435850000000003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190</v>
      </c>
      <c r="AT158" s="158" t="s">
        <v>186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190</v>
      </c>
      <c r="BM158" s="158" t="s">
        <v>1296</v>
      </c>
    </row>
    <row r="159" spans="1:65" s="2" customFormat="1" ht="24.2" customHeight="1">
      <c r="A159" s="29"/>
      <c r="B159" s="146"/>
      <c r="C159" s="147" t="s">
        <v>7</v>
      </c>
      <c r="D159" s="147" t="s">
        <v>186</v>
      </c>
      <c r="E159" s="148" t="s">
        <v>296</v>
      </c>
      <c r="F159" s="149" t="s">
        <v>297</v>
      </c>
      <c r="G159" s="150" t="s">
        <v>236</v>
      </c>
      <c r="H159" s="151">
        <v>0.248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1.01898</v>
      </c>
      <c r="R159" s="156">
        <f>Q159*H159</f>
        <v>0.25270703999999999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190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190</v>
      </c>
      <c r="BM159" s="158" t="s">
        <v>1297</v>
      </c>
    </row>
    <row r="160" spans="1:65" s="2" customFormat="1" ht="24.2" customHeight="1">
      <c r="A160" s="29"/>
      <c r="B160" s="146"/>
      <c r="C160" s="147" t="s">
        <v>267</v>
      </c>
      <c r="D160" s="147" t="s">
        <v>186</v>
      </c>
      <c r="E160" s="148" t="s">
        <v>300</v>
      </c>
      <c r="F160" s="149" t="s">
        <v>301</v>
      </c>
      <c r="G160" s="150" t="s">
        <v>189</v>
      </c>
      <c r="H160" s="151">
        <v>6.5730000000000004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44</v>
      </c>
      <c r="O160" s="55"/>
      <c r="P160" s="156">
        <f>O160*H160</f>
        <v>0</v>
      </c>
      <c r="Q160" s="156">
        <v>2.2151299999999998</v>
      </c>
      <c r="R160" s="156">
        <f>Q160*H160</f>
        <v>14.560049489999999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190</v>
      </c>
      <c r="AT160" s="158" t="s">
        <v>186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190</v>
      </c>
      <c r="BM160" s="158" t="s">
        <v>1298</v>
      </c>
    </row>
    <row r="161" spans="1:65" s="2" customFormat="1" ht="24.2" customHeight="1">
      <c r="A161" s="29"/>
      <c r="B161" s="146"/>
      <c r="C161" s="147" t="s">
        <v>271</v>
      </c>
      <c r="D161" s="147" t="s">
        <v>186</v>
      </c>
      <c r="E161" s="148" t="s">
        <v>304</v>
      </c>
      <c r="F161" s="149" t="s">
        <v>305</v>
      </c>
      <c r="G161" s="150" t="s">
        <v>241</v>
      </c>
      <c r="H161" s="151">
        <v>43.82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3.5200000000000001E-3</v>
      </c>
      <c r="R161" s="156">
        <f>Q161*H161</f>
        <v>0.15424640000000001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190</v>
      </c>
      <c r="AT161" s="158" t="s">
        <v>186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190</v>
      </c>
      <c r="BM161" s="158" t="s">
        <v>1299</v>
      </c>
    </row>
    <row r="162" spans="1:65" s="12" customFormat="1" ht="22.9" customHeight="1">
      <c r="B162" s="133"/>
      <c r="D162" s="134" t="s">
        <v>77</v>
      </c>
      <c r="E162" s="144" t="s">
        <v>95</v>
      </c>
      <c r="F162" s="144" t="s">
        <v>307</v>
      </c>
      <c r="I162" s="136"/>
      <c r="J162" s="145">
        <f>BK162</f>
        <v>0</v>
      </c>
      <c r="L162" s="133"/>
      <c r="M162" s="138"/>
      <c r="N162" s="139"/>
      <c r="O162" s="139"/>
      <c r="P162" s="140">
        <f>P163</f>
        <v>0</v>
      </c>
      <c r="Q162" s="139"/>
      <c r="R162" s="140">
        <f>R163</f>
        <v>6.5034070900000005</v>
      </c>
      <c r="S162" s="139"/>
      <c r="T162" s="141">
        <f>T163</f>
        <v>0</v>
      </c>
      <c r="AR162" s="134" t="s">
        <v>85</v>
      </c>
      <c r="AT162" s="142" t="s">
        <v>77</v>
      </c>
      <c r="AU162" s="142" t="s">
        <v>85</v>
      </c>
      <c r="AY162" s="134" t="s">
        <v>184</v>
      </c>
      <c r="BK162" s="143">
        <f>BK163</f>
        <v>0</v>
      </c>
    </row>
    <row r="163" spans="1:65" s="2" customFormat="1" ht="24.2" customHeight="1">
      <c r="A163" s="29"/>
      <c r="B163" s="146"/>
      <c r="C163" s="147" t="s">
        <v>275</v>
      </c>
      <c r="D163" s="147" t="s">
        <v>186</v>
      </c>
      <c r="E163" s="148" t="s">
        <v>325</v>
      </c>
      <c r="F163" s="149" t="s">
        <v>326</v>
      </c>
      <c r="G163" s="150" t="s">
        <v>189</v>
      </c>
      <c r="H163" s="151">
        <v>3.931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1.65439</v>
      </c>
      <c r="R163" s="156">
        <f>Q163*H163</f>
        <v>6.5034070900000005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190</v>
      </c>
      <c r="AT163" s="158" t="s">
        <v>186</v>
      </c>
      <c r="AU163" s="158" t="s">
        <v>90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190</v>
      </c>
      <c r="BM163" s="158" t="s">
        <v>1300</v>
      </c>
    </row>
    <row r="164" spans="1:65" s="12" customFormat="1" ht="22.9" customHeight="1">
      <c r="B164" s="133"/>
      <c r="D164" s="134" t="s">
        <v>77</v>
      </c>
      <c r="E164" s="144" t="s">
        <v>587</v>
      </c>
      <c r="F164" s="144" t="s">
        <v>655</v>
      </c>
      <c r="I164" s="136"/>
      <c r="J164" s="145">
        <f>BK164</f>
        <v>0</v>
      </c>
      <c r="L164" s="133"/>
      <c r="M164" s="138"/>
      <c r="N164" s="139"/>
      <c r="O164" s="139"/>
      <c r="P164" s="140">
        <f>P165</f>
        <v>0</v>
      </c>
      <c r="Q164" s="139"/>
      <c r="R164" s="140">
        <f>R165</f>
        <v>0</v>
      </c>
      <c r="S164" s="139"/>
      <c r="T164" s="141">
        <f>T165</f>
        <v>0</v>
      </c>
      <c r="AR164" s="134" t="s">
        <v>85</v>
      </c>
      <c r="AT164" s="142" t="s">
        <v>77</v>
      </c>
      <c r="AU164" s="142" t="s">
        <v>85</v>
      </c>
      <c r="AY164" s="134" t="s">
        <v>184</v>
      </c>
      <c r="BK164" s="143">
        <f>BK165</f>
        <v>0</v>
      </c>
    </row>
    <row r="165" spans="1:65" s="2" customFormat="1" ht="24.2" customHeight="1">
      <c r="A165" s="29"/>
      <c r="B165" s="146"/>
      <c r="C165" s="147" t="s">
        <v>279</v>
      </c>
      <c r="D165" s="147" t="s">
        <v>186</v>
      </c>
      <c r="E165" s="148" t="s">
        <v>657</v>
      </c>
      <c r="F165" s="149" t="s">
        <v>658</v>
      </c>
      <c r="G165" s="150" t="s">
        <v>236</v>
      </c>
      <c r="H165" s="151">
        <v>63.253</v>
      </c>
      <c r="I165" s="152"/>
      <c r="J165" s="151">
        <f>ROUND(I165*H165,3)</f>
        <v>0</v>
      </c>
      <c r="K165" s="153"/>
      <c r="L165" s="30"/>
      <c r="M165" s="154" t="s">
        <v>1</v>
      </c>
      <c r="N165" s="155" t="s">
        <v>44</v>
      </c>
      <c r="O165" s="55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190</v>
      </c>
      <c r="AT165" s="158" t="s">
        <v>186</v>
      </c>
      <c r="AU165" s="158" t="s">
        <v>90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190</v>
      </c>
      <c r="BM165" s="158" t="s">
        <v>1301</v>
      </c>
    </row>
    <row r="166" spans="1:65" s="12" customFormat="1" ht="25.9" customHeight="1">
      <c r="B166" s="133"/>
      <c r="D166" s="134" t="s">
        <v>77</v>
      </c>
      <c r="E166" s="135" t="s">
        <v>660</v>
      </c>
      <c r="F166" s="135" t="s">
        <v>661</v>
      </c>
      <c r="I166" s="136"/>
      <c r="J166" s="137">
        <f>BK166</f>
        <v>0</v>
      </c>
      <c r="L166" s="133"/>
      <c r="M166" s="138"/>
      <c r="N166" s="139"/>
      <c r="O166" s="139"/>
      <c r="P166" s="140">
        <f>P167+P185</f>
        <v>0</v>
      </c>
      <c r="Q166" s="139"/>
      <c r="R166" s="140">
        <f>R167+R185</f>
        <v>4.7053226100000005</v>
      </c>
      <c r="S166" s="139"/>
      <c r="T166" s="141">
        <f>T167+T185</f>
        <v>0</v>
      </c>
      <c r="AR166" s="134" t="s">
        <v>90</v>
      </c>
      <c r="AT166" s="142" t="s">
        <v>77</v>
      </c>
      <c r="AU166" s="142" t="s">
        <v>78</v>
      </c>
      <c r="AY166" s="134" t="s">
        <v>184</v>
      </c>
      <c r="BK166" s="143">
        <f>BK167+BK185</f>
        <v>0</v>
      </c>
    </row>
    <row r="167" spans="1:65" s="12" customFormat="1" ht="22.9" customHeight="1">
      <c r="B167" s="133"/>
      <c r="D167" s="134" t="s">
        <v>77</v>
      </c>
      <c r="E167" s="144" t="s">
        <v>493</v>
      </c>
      <c r="F167" s="144" t="s">
        <v>758</v>
      </c>
      <c r="I167" s="136"/>
      <c r="J167" s="145">
        <f>BK167</f>
        <v>0</v>
      </c>
      <c r="L167" s="133"/>
      <c r="M167" s="138"/>
      <c r="N167" s="139"/>
      <c r="O167" s="139"/>
      <c r="P167" s="140">
        <f>P168+P174+P178</f>
        <v>0</v>
      </c>
      <c r="Q167" s="139"/>
      <c r="R167" s="140">
        <f>R168+R174+R178</f>
        <v>3.6044322500000003</v>
      </c>
      <c r="S167" s="139"/>
      <c r="T167" s="141">
        <f>T168+T174+T178</f>
        <v>0</v>
      </c>
      <c r="AR167" s="134" t="s">
        <v>90</v>
      </c>
      <c r="AT167" s="142" t="s">
        <v>77</v>
      </c>
      <c r="AU167" s="142" t="s">
        <v>85</v>
      </c>
      <c r="AY167" s="134" t="s">
        <v>184</v>
      </c>
      <c r="BK167" s="143">
        <f>BK168+BK174+BK178</f>
        <v>0</v>
      </c>
    </row>
    <row r="168" spans="1:65" s="12" customFormat="1" ht="20.85" customHeight="1">
      <c r="B168" s="133"/>
      <c r="D168" s="134" t="s">
        <v>77</v>
      </c>
      <c r="E168" s="144" t="s">
        <v>759</v>
      </c>
      <c r="F168" s="144" t="s">
        <v>760</v>
      </c>
      <c r="I168" s="136"/>
      <c r="J168" s="145">
        <f>BK168</f>
        <v>0</v>
      </c>
      <c r="L168" s="133"/>
      <c r="M168" s="138"/>
      <c r="N168" s="139"/>
      <c r="O168" s="139"/>
      <c r="P168" s="140">
        <f>SUM(P169:P173)</f>
        <v>0</v>
      </c>
      <c r="Q168" s="139"/>
      <c r="R168" s="140">
        <f>SUM(R169:R173)</f>
        <v>1.7759560000000001</v>
      </c>
      <c r="S168" s="139"/>
      <c r="T168" s="141">
        <f>SUM(T169:T173)</f>
        <v>0</v>
      </c>
      <c r="AR168" s="134" t="s">
        <v>90</v>
      </c>
      <c r="AT168" s="142" t="s">
        <v>77</v>
      </c>
      <c r="AU168" s="142" t="s">
        <v>90</v>
      </c>
      <c r="AY168" s="134" t="s">
        <v>184</v>
      </c>
      <c r="BK168" s="143">
        <f>SUM(BK169:BK173)</f>
        <v>0</v>
      </c>
    </row>
    <row r="169" spans="1:65" s="2" customFormat="1" ht="24.2" customHeight="1">
      <c r="A169" s="29"/>
      <c r="B169" s="146"/>
      <c r="C169" s="147" t="s">
        <v>283</v>
      </c>
      <c r="D169" s="147" t="s">
        <v>186</v>
      </c>
      <c r="E169" s="148" t="s">
        <v>1302</v>
      </c>
      <c r="F169" s="149" t="s">
        <v>1303</v>
      </c>
      <c r="G169" s="150" t="s">
        <v>389</v>
      </c>
      <c r="H169" s="151">
        <v>65.599999999999994</v>
      </c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44</v>
      </c>
      <c r="O169" s="55"/>
      <c r="P169" s="156">
        <f>O169*H169</f>
        <v>0</v>
      </c>
      <c r="Q169" s="156">
        <v>2.5999999999999998E-4</v>
      </c>
      <c r="R169" s="156">
        <f>Q169*H169</f>
        <v>1.7055999999999998E-2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248</v>
      </c>
      <c r="AT169" s="158" t="s">
        <v>186</v>
      </c>
      <c r="AU169" s="158" t="s">
        <v>95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248</v>
      </c>
      <c r="BM169" s="158" t="s">
        <v>1304</v>
      </c>
    </row>
    <row r="170" spans="1:65" s="2" customFormat="1" ht="37.9" customHeight="1">
      <c r="A170" s="29"/>
      <c r="B170" s="146"/>
      <c r="C170" s="161" t="s">
        <v>287</v>
      </c>
      <c r="D170" s="161" t="s">
        <v>417</v>
      </c>
      <c r="E170" s="162" t="s">
        <v>770</v>
      </c>
      <c r="F170" s="163" t="s">
        <v>1305</v>
      </c>
      <c r="G170" s="164" t="s">
        <v>189</v>
      </c>
      <c r="H170" s="165">
        <v>0.92400000000000004</v>
      </c>
      <c r="I170" s="166"/>
      <c r="J170" s="165">
        <f>ROUND(I170*H170,3)</f>
        <v>0</v>
      </c>
      <c r="K170" s="167"/>
      <c r="L170" s="168"/>
      <c r="M170" s="169" t="s">
        <v>1</v>
      </c>
      <c r="N170" s="170" t="s">
        <v>44</v>
      </c>
      <c r="O170" s="55"/>
      <c r="P170" s="156">
        <f>O170*H170</f>
        <v>0</v>
      </c>
      <c r="Q170" s="156">
        <v>0.55000000000000004</v>
      </c>
      <c r="R170" s="156">
        <f>Q170*H170</f>
        <v>0.5082000000000001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312</v>
      </c>
      <c r="AT170" s="158" t="s">
        <v>417</v>
      </c>
      <c r="AU170" s="158" t="s">
        <v>95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248</v>
      </c>
      <c r="BM170" s="158" t="s">
        <v>1306</v>
      </c>
    </row>
    <row r="171" spans="1:65" s="2" customFormat="1" ht="24.2" customHeight="1">
      <c r="A171" s="29"/>
      <c r="B171" s="146"/>
      <c r="C171" s="147" t="s">
        <v>291</v>
      </c>
      <c r="D171" s="147" t="s">
        <v>186</v>
      </c>
      <c r="E171" s="148" t="s">
        <v>1307</v>
      </c>
      <c r="F171" s="149" t="s">
        <v>1308</v>
      </c>
      <c r="G171" s="150" t="s">
        <v>241</v>
      </c>
      <c r="H171" s="151">
        <v>55</v>
      </c>
      <c r="I171" s="152"/>
      <c r="J171" s="151">
        <f>ROUND(I171*H171,3)</f>
        <v>0</v>
      </c>
      <c r="K171" s="153"/>
      <c r="L171" s="30"/>
      <c r="M171" s="154" t="s">
        <v>1</v>
      </c>
      <c r="N171" s="155" t="s">
        <v>44</v>
      </c>
      <c r="O171" s="55"/>
      <c r="P171" s="156">
        <f>O171*H171</f>
        <v>0</v>
      </c>
      <c r="Q171" s="156">
        <v>1.174E-2</v>
      </c>
      <c r="R171" s="156">
        <f>Q171*H171</f>
        <v>0.64570000000000005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248</v>
      </c>
      <c r="AT171" s="158" t="s">
        <v>186</v>
      </c>
      <c r="AU171" s="158" t="s">
        <v>95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248</v>
      </c>
      <c r="BM171" s="158" t="s">
        <v>1309</v>
      </c>
    </row>
    <row r="172" spans="1:65" s="2" customFormat="1" ht="14.45" customHeight="1">
      <c r="A172" s="29"/>
      <c r="B172" s="146"/>
      <c r="C172" s="161" t="s">
        <v>295</v>
      </c>
      <c r="D172" s="161" t="s">
        <v>417</v>
      </c>
      <c r="E172" s="162" t="s">
        <v>1310</v>
      </c>
      <c r="F172" s="163" t="s">
        <v>1311</v>
      </c>
      <c r="G172" s="164" t="s">
        <v>241</v>
      </c>
      <c r="H172" s="165">
        <v>55</v>
      </c>
      <c r="I172" s="166"/>
      <c r="J172" s="165">
        <f>ROUND(I172*H172,3)</f>
        <v>0</v>
      </c>
      <c r="K172" s="167"/>
      <c r="L172" s="168"/>
      <c r="M172" s="169" t="s">
        <v>1</v>
      </c>
      <c r="N172" s="170" t="s">
        <v>44</v>
      </c>
      <c r="O172" s="55"/>
      <c r="P172" s="156">
        <f>O172*H172</f>
        <v>0</v>
      </c>
      <c r="Q172" s="156">
        <v>1.0999999999999999E-2</v>
      </c>
      <c r="R172" s="156">
        <f>Q172*H172</f>
        <v>0.60499999999999998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312</v>
      </c>
      <c r="AT172" s="158" t="s">
        <v>417</v>
      </c>
      <c r="AU172" s="158" t="s">
        <v>95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248</v>
      </c>
      <c r="BM172" s="158" t="s">
        <v>1312</v>
      </c>
    </row>
    <row r="173" spans="1:65" s="2" customFormat="1" ht="24.2" customHeight="1">
      <c r="A173" s="29"/>
      <c r="B173" s="146"/>
      <c r="C173" s="147" t="s">
        <v>299</v>
      </c>
      <c r="D173" s="147" t="s">
        <v>186</v>
      </c>
      <c r="E173" s="148" t="s">
        <v>806</v>
      </c>
      <c r="F173" s="149" t="s">
        <v>807</v>
      </c>
      <c r="G173" s="150" t="s">
        <v>236</v>
      </c>
      <c r="H173" s="151">
        <v>1.776</v>
      </c>
      <c r="I173" s="152"/>
      <c r="J173" s="151">
        <f>ROUND(I173*H173,3)</f>
        <v>0</v>
      </c>
      <c r="K173" s="153"/>
      <c r="L173" s="30"/>
      <c r="M173" s="154" t="s">
        <v>1</v>
      </c>
      <c r="N173" s="155" t="s">
        <v>44</v>
      </c>
      <c r="O173" s="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248</v>
      </c>
      <c r="AT173" s="158" t="s">
        <v>186</v>
      </c>
      <c r="AU173" s="158" t="s">
        <v>95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248</v>
      </c>
      <c r="BM173" s="158" t="s">
        <v>1313</v>
      </c>
    </row>
    <row r="174" spans="1:65" s="12" customFormat="1" ht="20.85" customHeight="1">
      <c r="B174" s="133"/>
      <c r="D174" s="134" t="s">
        <v>77</v>
      </c>
      <c r="E174" s="144" t="s">
        <v>831</v>
      </c>
      <c r="F174" s="144" t="s">
        <v>832</v>
      </c>
      <c r="I174" s="136"/>
      <c r="J174" s="145">
        <f>BK174</f>
        <v>0</v>
      </c>
      <c r="L174" s="133"/>
      <c r="M174" s="138"/>
      <c r="N174" s="139"/>
      <c r="O174" s="139"/>
      <c r="P174" s="140">
        <f>SUM(P175:P177)</f>
        <v>0</v>
      </c>
      <c r="Q174" s="139"/>
      <c r="R174" s="140">
        <f>SUM(R175:R177)</f>
        <v>8.8000000000000005E-3</v>
      </c>
      <c r="S174" s="139"/>
      <c r="T174" s="141">
        <f>SUM(T175:T177)</f>
        <v>0</v>
      </c>
      <c r="AR174" s="134" t="s">
        <v>90</v>
      </c>
      <c r="AT174" s="142" t="s">
        <v>77</v>
      </c>
      <c r="AU174" s="142" t="s">
        <v>90</v>
      </c>
      <c r="AY174" s="134" t="s">
        <v>184</v>
      </c>
      <c r="BK174" s="143">
        <f>SUM(BK175:BK177)</f>
        <v>0</v>
      </c>
    </row>
    <row r="175" spans="1:65" s="2" customFormat="1" ht="14.45" customHeight="1">
      <c r="A175" s="29"/>
      <c r="B175" s="146"/>
      <c r="C175" s="147" t="s">
        <v>303</v>
      </c>
      <c r="D175" s="147" t="s">
        <v>186</v>
      </c>
      <c r="E175" s="148" t="s">
        <v>1314</v>
      </c>
      <c r="F175" s="149" t="s">
        <v>1315</v>
      </c>
      <c r="G175" s="150" t="s">
        <v>241</v>
      </c>
      <c r="H175" s="151">
        <v>55</v>
      </c>
      <c r="I175" s="152"/>
      <c r="J175" s="151">
        <f>ROUND(I175*H175,3)</f>
        <v>0</v>
      </c>
      <c r="K175" s="153"/>
      <c r="L175" s="30"/>
      <c r="M175" s="154" t="s">
        <v>1</v>
      </c>
      <c r="N175" s="155" t="s">
        <v>44</v>
      </c>
      <c r="O175" s="55"/>
      <c r="P175" s="156">
        <f>O175*H175</f>
        <v>0</v>
      </c>
      <c r="Q175" s="156">
        <v>1.6000000000000001E-4</v>
      </c>
      <c r="R175" s="156">
        <f>Q175*H175</f>
        <v>8.8000000000000005E-3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248</v>
      </c>
      <c r="AT175" s="158" t="s">
        <v>186</v>
      </c>
      <c r="AU175" s="158" t="s">
        <v>95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248</v>
      </c>
      <c r="BM175" s="158" t="s">
        <v>1316</v>
      </c>
    </row>
    <row r="176" spans="1:65" s="2" customFormat="1" ht="14.45" customHeight="1">
      <c r="A176" s="29"/>
      <c r="B176" s="146"/>
      <c r="C176" s="161" t="s">
        <v>308</v>
      </c>
      <c r="D176" s="161" t="s">
        <v>417</v>
      </c>
      <c r="E176" s="162" t="s">
        <v>1317</v>
      </c>
      <c r="F176" s="163" t="s">
        <v>1318</v>
      </c>
      <c r="G176" s="164" t="s">
        <v>241</v>
      </c>
      <c r="H176" s="165">
        <v>34.878999999999998</v>
      </c>
      <c r="I176" s="166"/>
      <c r="J176" s="165">
        <f>ROUND(I176*H176,3)</f>
        <v>0</v>
      </c>
      <c r="K176" s="167"/>
      <c r="L176" s="168"/>
      <c r="M176" s="169" t="s">
        <v>1</v>
      </c>
      <c r="N176" s="170" t="s">
        <v>44</v>
      </c>
      <c r="O176" s="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312</v>
      </c>
      <c r="AT176" s="158" t="s">
        <v>417</v>
      </c>
      <c r="AU176" s="158" t="s">
        <v>95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248</v>
      </c>
      <c r="BM176" s="158" t="s">
        <v>1319</v>
      </c>
    </row>
    <row r="177" spans="1:65" s="2" customFormat="1" ht="24.2" customHeight="1">
      <c r="A177" s="29"/>
      <c r="B177" s="146"/>
      <c r="C177" s="147" t="s">
        <v>312</v>
      </c>
      <c r="D177" s="147" t="s">
        <v>186</v>
      </c>
      <c r="E177" s="148" t="s">
        <v>866</v>
      </c>
      <c r="F177" s="149" t="s">
        <v>867</v>
      </c>
      <c r="G177" s="150" t="s">
        <v>236</v>
      </c>
      <c r="H177" s="151">
        <v>8.9999999999999993E-3</v>
      </c>
      <c r="I177" s="152"/>
      <c r="J177" s="151">
        <f>ROUND(I177*H177,3)</f>
        <v>0</v>
      </c>
      <c r="K177" s="153"/>
      <c r="L177" s="30"/>
      <c r="M177" s="154" t="s">
        <v>1</v>
      </c>
      <c r="N177" s="155" t="s">
        <v>44</v>
      </c>
      <c r="O177" s="55"/>
      <c r="P177" s="156">
        <f>O177*H177</f>
        <v>0</v>
      </c>
      <c r="Q177" s="156">
        <v>0</v>
      </c>
      <c r="R177" s="156">
        <f>Q177*H177</f>
        <v>0</v>
      </c>
      <c r="S177" s="156">
        <v>0</v>
      </c>
      <c r="T177" s="157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248</v>
      </c>
      <c r="AT177" s="158" t="s">
        <v>186</v>
      </c>
      <c r="AU177" s="158" t="s">
        <v>95</v>
      </c>
      <c r="AY177" s="14" t="s">
        <v>184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4" t="s">
        <v>90</v>
      </c>
      <c r="BK177" s="160">
        <f>ROUND(I177*H177,3)</f>
        <v>0</v>
      </c>
      <c r="BL177" s="14" t="s">
        <v>248</v>
      </c>
      <c r="BM177" s="158" t="s">
        <v>1320</v>
      </c>
    </row>
    <row r="178" spans="1:65" s="12" customFormat="1" ht="20.85" customHeight="1">
      <c r="B178" s="133"/>
      <c r="D178" s="134" t="s">
        <v>77</v>
      </c>
      <c r="E178" s="144" t="s">
        <v>903</v>
      </c>
      <c r="F178" s="144" t="s">
        <v>904</v>
      </c>
      <c r="I178" s="136"/>
      <c r="J178" s="145">
        <f>BK178</f>
        <v>0</v>
      </c>
      <c r="L178" s="133"/>
      <c r="M178" s="138"/>
      <c r="N178" s="139"/>
      <c r="O178" s="139"/>
      <c r="P178" s="140">
        <f>SUM(P179:P184)</f>
        <v>0</v>
      </c>
      <c r="Q178" s="139"/>
      <c r="R178" s="140">
        <f>SUM(R179:R184)</f>
        <v>1.8196762500000001</v>
      </c>
      <c r="S178" s="139"/>
      <c r="T178" s="141">
        <f>SUM(T179:T184)</f>
        <v>0</v>
      </c>
      <c r="AR178" s="134" t="s">
        <v>90</v>
      </c>
      <c r="AT178" s="142" t="s">
        <v>77</v>
      </c>
      <c r="AU178" s="142" t="s">
        <v>90</v>
      </c>
      <c r="AY178" s="134" t="s">
        <v>184</v>
      </c>
      <c r="BK178" s="143">
        <f>SUM(BK179:BK184)</f>
        <v>0</v>
      </c>
    </row>
    <row r="179" spans="1:65" s="2" customFormat="1" ht="24.2" customHeight="1">
      <c r="A179" s="29"/>
      <c r="B179" s="146"/>
      <c r="C179" s="147" t="s">
        <v>316</v>
      </c>
      <c r="D179" s="147" t="s">
        <v>186</v>
      </c>
      <c r="E179" s="148" t="s">
        <v>1321</v>
      </c>
      <c r="F179" s="149" t="s">
        <v>1322</v>
      </c>
      <c r="G179" s="150" t="s">
        <v>1323</v>
      </c>
      <c r="H179" s="151">
        <v>1733.5250000000001</v>
      </c>
      <c r="I179" s="152"/>
      <c r="J179" s="151">
        <f>ROUND(I179*H179,3)</f>
        <v>0</v>
      </c>
      <c r="K179" s="153"/>
      <c r="L179" s="30"/>
      <c r="M179" s="154" t="s">
        <v>1</v>
      </c>
      <c r="N179" s="155" t="s">
        <v>44</v>
      </c>
      <c r="O179" s="55"/>
      <c r="P179" s="156">
        <f>O179*H179</f>
        <v>0</v>
      </c>
      <c r="Q179" s="156">
        <v>5.0000000000000002E-5</v>
      </c>
      <c r="R179" s="156">
        <f>Q179*H179</f>
        <v>8.667625000000001E-2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248</v>
      </c>
      <c r="AT179" s="158" t="s">
        <v>186</v>
      </c>
      <c r="AU179" s="158" t="s">
        <v>95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248</v>
      </c>
      <c r="BM179" s="158" t="s">
        <v>1324</v>
      </c>
    </row>
    <row r="180" spans="1:65" s="2" customFormat="1" ht="24.2" customHeight="1">
      <c r="A180" s="29"/>
      <c r="B180" s="146"/>
      <c r="C180" s="161" t="s">
        <v>320</v>
      </c>
      <c r="D180" s="161" t="s">
        <v>417</v>
      </c>
      <c r="E180" s="162" t="s">
        <v>1325</v>
      </c>
      <c r="F180" s="163" t="s">
        <v>1326</v>
      </c>
      <c r="G180" s="164" t="s">
        <v>236</v>
      </c>
      <c r="H180" s="165">
        <v>0.127</v>
      </c>
      <c r="I180" s="166"/>
      <c r="J180" s="165">
        <f>ROUND(I180*H180,3)</f>
        <v>0</v>
      </c>
      <c r="K180" s="167"/>
      <c r="L180" s="168"/>
      <c r="M180" s="169" t="s">
        <v>1</v>
      </c>
      <c r="N180" s="170" t="s">
        <v>44</v>
      </c>
      <c r="O180" s="55"/>
      <c r="P180" s="156">
        <f>O180*H180</f>
        <v>0</v>
      </c>
      <c r="Q180" s="156">
        <v>1</v>
      </c>
      <c r="R180" s="156">
        <f>Q180*H180</f>
        <v>0.127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312</v>
      </c>
      <c r="AT180" s="158" t="s">
        <v>417</v>
      </c>
      <c r="AU180" s="158" t="s">
        <v>95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248</v>
      </c>
      <c r="BM180" s="158" t="s">
        <v>1327</v>
      </c>
    </row>
    <row r="181" spans="1:65" s="2" customFormat="1" ht="24.2" customHeight="1">
      <c r="A181" s="29"/>
      <c r="B181" s="146"/>
      <c r="C181" s="161" t="s">
        <v>324</v>
      </c>
      <c r="D181" s="161" t="s">
        <v>417</v>
      </c>
      <c r="E181" s="162" t="s">
        <v>1328</v>
      </c>
      <c r="F181" s="163" t="s">
        <v>1329</v>
      </c>
      <c r="G181" s="164" t="s">
        <v>236</v>
      </c>
      <c r="H181" s="165">
        <v>0.124</v>
      </c>
      <c r="I181" s="166"/>
      <c r="J181" s="165">
        <f>ROUND(I181*H181,3)</f>
        <v>0</v>
      </c>
      <c r="K181" s="167"/>
      <c r="L181" s="168"/>
      <c r="M181" s="169" t="s">
        <v>1</v>
      </c>
      <c r="N181" s="170" t="s">
        <v>44</v>
      </c>
      <c r="O181" s="55"/>
      <c r="P181" s="156">
        <f>O181*H181</f>
        <v>0</v>
      </c>
      <c r="Q181" s="156">
        <v>1</v>
      </c>
      <c r="R181" s="156">
        <f>Q181*H181</f>
        <v>0.124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312</v>
      </c>
      <c r="AT181" s="158" t="s">
        <v>417</v>
      </c>
      <c r="AU181" s="158" t="s">
        <v>95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248</v>
      </c>
      <c r="BM181" s="158" t="s">
        <v>1330</v>
      </c>
    </row>
    <row r="182" spans="1:65" s="2" customFormat="1" ht="24.2" customHeight="1">
      <c r="A182" s="29"/>
      <c r="B182" s="146"/>
      <c r="C182" s="161" t="s">
        <v>328</v>
      </c>
      <c r="D182" s="161" t="s">
        <v>417</v>
      </c>
      <c r="E182" s="162" t="s">
        <v>1331</v>
      </c>
      <c r="F182" s="163" t="s">
        <v>1332</v>
      </c>
      <c r="G182" s="164" t="s">
        <v>236</v>
      </c>
      <c r="H182" s="165">
        <v>0.13</v>
      </c>
      <c r="I182" s="166"/>
      <c r="J182" s="165">
        <f>ROUND(I182*H182,3)</f>
        <v>0</v>
      </c>
      <c r="K182" s="167"/>
      <c r="L182" s="168"/>
      <c r="M182" s="169" t="s">
        <v>1</v>
      </c>
      <c r="N182" s="170" t="s">
        <v>44</v>
      </c>
      <c r="O182" s="55"/>
      <c r="P182" s="156">
        <f>O182*H182</f>
        <v>0</v>
      </c>
      <c r="Q182" s="156">
        <v>1</v>
      </c>
      <c r="R182" s="156">
        <f>Q182*H182</f>
        <v>0.13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312</v>
      </c>
      <c r="AT182" s="158" t="s">
        <v>417</v>
      </c>
      <c r="AU182" s="158" t="s">
        <v>95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248</v>
      </c>
      <c r="BM182" s="158" t="s">
        <v>1333</v>
      </c>
    </row>
    <row r="183" spans="1:65" s="2" customFormat="1" ht="24.2" customHeight="1">
      <c r="A183" s="29"/>
      <c r="B183" s="146"/>
      <c r="C183" s="161" t="s">
        <v>332</v>
      </c>
      <c r="D183" s="161" t="s">
        <v>417</v>
      </c>
      <c r="E183" s="162" t="s">
        <v>1334</v>
      </c>
      <c r="F183" s="163" t="s">
        <v>1335</v>
      </c>
      <c r="G183" s="164" t="s">
        <v>236</v>
      </c>
      <c r="H183" s="165">
        <v>1.3520000000000001</v>
      </c>
      <c r="I183" s="166"/>
      <c r="J183" s="165">
        <f>ROUND(I183*H183,3)</f>
        <v>0</v>
      </c>
      <c r="K183" s="167"/>
      <c r="L183" s="168"/>
      <c r="M183" s="169" t="s">
        <v>1</v>
      </c>
      <c r="N183" s="170" t="s">
        <v>44</v>
      </c>
      <c r="O183" s="55"/>
      <c r="P183" s="156">
        <f>O183*H183</f>
        <v>0</v>
      </c>
      <c r="Q183" s="156">
        <v>1</v>
      </c>
      <c r="R183" s="156">
        <f>Q183*H183</f>
        <v>1.3520000000000001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312</v>
      </c>
      <c r="AT183" s="158" t="s">
        <v>417</v>
      </c>
      <c r="AU183" s="158" t="s">
        <v>95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248</v>
      </c>
      <c r="BM183" s="158" t="s">
        <v>1336</v>
      </c>
    </row>
    <row r="184" spans="1:65" s="2" customFormat="1" ht="24.2" customHeight="1">
      <c r="A184" s="29"/>
      <c r="B184" s="146"/>
      <c r="C184" s="147" t="s">
        <v>336</v>
      </c>
      <c r="D184" s="147" t="s">
        <v>186</v>
      </c>
      <c r="E184" s="148" t="s">
        <v>1337</v>
      </c>
      <c r="F184" s="149" t="s">
        <v>1338</v>
      </c>
      <c r="G184" s="150" t="s">
        <v>236</v>
      </c>
      <c r="H184" s="151">
        <v>1.82</v>
      </c>
      <c r="I184" s="152"/>
      <c r="J184" s="151">
        <f>ROUND(I184*H184,3)</f>
        <v>0</v>
      </c>
      <c r="K184" s="153"/>
      <c r="L184" s="30"/>
      <c r="M184" s="154" t="s">
        <v>1</v>
      </c>
      <c r="N184" s="155" t="s">
        <v>44</v>
      </c>
      <c r="O184" s="55"/>
      <c r="P184" s="156">
        <f>O184*H184</f>
        <v>0</v>
      </c>
      <c r="Q184" s="156">
        <v>0</v>
      </c>
      <c r="R184" s="156">
        <f>Q184*H184</f>
        <v>0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248</v>
      </c>
      <c r="AT184" s="158" t="s">
        <v>186</v>
      </c>
      <c r="AU184" s="158" t="s">
        <v>95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248</v>
      </c>
      <c r="BM184" s="158" t="s">
        <v>1339</v>
      </c>
    </row>
    <row r="185" spans="1:65" s="12" customFormat="1" ht="22.9" customHeight="1">
      <c r="B185" s="133"/>
      <c r="D185" s="134" t="s">
        <v>77</v>
      </c>
      <c r="E185" s="144" t="s">
        <v>497</v>
      </c>
      <c r="F185" s="144" t="s">
        <v>913</v>
      </c>
      <c r="I185" s="136"/>
      <c r="J185" s="145">
        <f>BK185</f>
        <v>0</v>
      </c>
      <c r="L185" s="133"/>
      <c r="M185" s="138"/>
      <c r="N185" s="139"/>
      <c r="O185" s="139"/>
      <c r="P185" s="140">
        <f>P186</f>
        <v>0</v>
      </c>
      <c r="Q185" s="139"/>
      <c r="R185" s="140">
        <f>R186</f>
        <v>1.10089036</v>
      </c>
      <c r="S185" s="139"/>
      <c r="T185" s="141">
        <f>T186</f>
        <v>0</v>
      </c>
      <c r="AR185" s="134" t="s">
        <v>90</v>
      </c>
      <c r="AT185" s="142" t="s">
        <v>77</v>
      </c>
      <c r="AU185" s="142" t="s">
        <v>85</v>
      </c>
      <c r="AY185" s="134" t="s">
        <v>184</v>
      </c>
      <c r="BK185" s="143">
        <f>BK186</f>
        <v>0</v>
      </c>
    </row>
    <row r="186" spans="1:65" s="12" customFormat="1" ht="20.85" customHeight="1">
      <c r="B186" s="133"/>
      <c r="D186" s="134" t="s">
        <v>77</v>
      </c>
      <c r="E186" s="144" t="s">
        <v>914</v>
      </c>
      <c r="F186" s="144" t="s">
        <v>915</v>
      </c>
      <c r="I186" s="136"/>
      <c r="J186" s="145">
        <f>BK186</f>
        <v>0</v>
      </c>
      <c r="L186" s="133"/>
      <c r="M186" s="138"/>
      <c r="N186" s="139"/>
      <c r="O186" s="139"/>
      <c r="P186" s="140">
        <f>SUM(P187:P189)</f>
        <v>0</v>
      </c>
      <c r="Q186" s="139"/>
      <c r="R186" s="140">
        <f>SUM(R187:R189)</f>
        <v>1.10089036</v>
      </c>
      <c r="S186" s="139"/>
      <c r="T186" s="141">
        <f>SUM(T187:T189)</f>
        <v>0</v>
      </c>
      <c r="AR186" s="134" t="s">
        <v>90</v>
      </c>
      <c r="AT186" s="142" t="s">
        <v>77</v>
      </c>
      <c r="AU186" s="142" t="s">
        <v>90</v>
      </c>
      <c r="AY186" s="134" t="s">
        <v>184</v>
      </c>
      <c r="BK186" s="143">
        <f>SUM(BK187:BK189)</f>
        <v>0</v>
      </c>
    </row>
    <row r="187" spans="1:65" s="2" customFormat="1" ht="24.2" customHeight="1">
      <c r="A187" s="29"/>
      <c r="B187" s="146"/>
      <c r="C187" s="147" t="s">
        <v>341</v>
      </c>
      <c r="D187" s="147" t="s">
        <v>186</v>
      </c>
      <c r="E187" s="148" t="s">
        <v>933</v>
      </c>
      <c r="F187" s="149" t="s">
        <v>934</v>
      </c>
      <c r="G187" s="150" t="s">
        <v>241</v>
      </c>
      <c r="H187" s="151">
        <v>43.82</v>
      </c>
      <c r="I187" s="152"/>
      <c r="J187" s="151">
        <f>ROUND(I187*H187,3)</f>
        <v>0</v>
      </c>
      <c r="K187" s="153"/>
      <c r="L187" s="30"/>
      <c r="M187" s="154" t="s">
        <v>1</v>
      </c>
      <c r="N187" s="155" t="s">
        <v>44</v>
      </c>
      <c r="O187" s="55"/>
      <c r="P187" s="156">
        <f>O187*H187</f>
        <v>0</v>
      </c>
      <c r="Q187" s="156">
        <v>4.0499999999999998E-3</v>
      </c>
      <c r="R187" s="156">
        <f>Q187*H187</f>
        <v>0.17747099999999999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248</v>
      </c>
      <c r="AT187" s="158" t="s">
        <v>186</v>
      </c>
      <c r="AU187" s="158" t="s">
        <v>95</v>
      </c>
      <c r="AY187" s="14" t="s">
        <v>184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90</v>
      </c>
      <c r="BK187" s="160">
        <f>ROUND(I187*H187,3)</f>
        <v>0</v>
      </c>
      <c r="BL187" s="14" t="s">
        <v>248</v>
      </c>
      <c r="BM187" s="158" t="s">
        <v>1340</v>
      </c>
    </row>
    <row r="188" spans="1:65" s="2" customFormat="1" ht="24.2" customHeight="1">
      <c r="A188" s="29"/>
      <c r="B188" s="146"/>
      <c r="C188" s="161" t="s">
        <v>345</v>
      </c>
      <c r="D188" s="161" t="s">
        <v>417</v>
      </c>
      <c r="E188" s="162" t="s">
        <v>937</v>
      </c>
      <c r="F188" s="163" t="s">
        <v>938</v>
      </c>
      <c r="G188" s="164" t="s">
        <v>241</v>
      </c>
      <c r="H188" s="165">
        <v>44.695999999999998</v>
      </c>
      <c r="I188" s="166"/>
      <c r="J188" s="165">
        <f>ROUND(I188*H188,3)</f>
        <v>0</v>
      </c>
      <c r="K188" s="167"/>
      <c r="L188" s="168"/>
      <c r="M188" s="169" t="s">
        <v>1</v>
      </c>
      <c r="N188" s="170" t="s">
        <v>44</v>
      </c>
      <c r="O188" s="55"/>
      <c r="P188" s="156">
        <f>O188*H188</f>
        <v>0</v>
      </c>
      <c r="Q188" s="156">
        <v>2.0660000000000001E-2</v>
      </c>
      <c r="R188" s="156">
        <f>Q188*H188</f>
        <v>0.92341936000000002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312</v>
      </c>
      <c r="AT188" s="158" t="s">
        <v>417</v>
      </c>
      <c r="AU188" s="158" t="s">
        <v>95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248</v>
      </c>
      <c r="BM188" s="158" t="s">
        <v>1341</v>
      </c>
    </row>
    <row r="189" spans="1:65" s="2" customFormat="1" ht="24.2" customHeight="1">
      <c r="A189" s="29"/>
      <c r="B189" s="146"/>
      <c r="C189" s="147" t="s">
        <v>349</v>
      </c>
      <c r="D189" s="147" t="s">
        <v>186</v>
      </c>
      <c r="E189" s="148" t="s">
        <v>941</v>
      </c>
      <c r="F189" s="149" t="s">
        <v>942</v>
      </c>
      <c r="G189" s="150" t="s">
        <v>236</v>
      </c>
      <c r="H189" s="151">
        <v>1.101</v>
      </c>
      <c r="I189" s="152"/>
      <c r="J189" s="151">
        <f>ROUND(I189*H189,3)</f>
        <v>0</v>
      </c>
      <c r="K189" s="153"/>
      <c r="L189" s="30"/>
      <c r="M189" s="171" t="s">
        <v>1</v>
      </c>
      <c r="N189" s="172" t="s">
        <v>44</v>
      </c>
      <c r="O189" s="173"/>
      <c r="P189" s="174">
        <f>O189*H189</f>
        <v>0</v>
      </c>
      <c r="Q189" s="174">
        <v>0</v>
      </c>
      <c r="R189" s="174">
        <f>Q189*H189</f>
        <v>0</v>
      </c>
      <c r="S189" s="174">
        <v>0</v>
      </c>
      <c r="T189" s="17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248</v>
      </c>
      <c r="AT189" s="158" t="s">
        <v>186</v>
      </c>
      <c r="AU189" s="158" t="s">
        <v>95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248</v>
      </c>
      <c r="BM189" s="158" t="s">
        <v>1342</v>
      </c>
    </row>
    <row r="190" spans="1:65" s="2" customFormat="1" ht="6.95" customHeight="1">
      <c r="A190" s="29"/>
      <c r="B190" s="44"/>
      <c r="C190" s="45"/>
      <c r="D190" s="45"/>
      <c r="E190" s="45"/>
      <c r="F190" s="45"/>
      <c r="G190" s="45"/>
      <c r="H190" s="45"/>
      <c r="I190" s="45"/>
      <c r="J190" s="45"/>
      <c r="K190" s="45"/>
      <c r="L190" s="30"/>
      <c r="M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</row>
  </sheetData>
  <autoFilter ref="C135:K189" xr:uid="{00000000-0009-0000-0000-000004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 s="1" customFormat="1" ht="12" customHeight="1">
      <c r="B8" s="17"/>
      <c r="D8" s="24" t="s">
        <v>131</v>
      </c>
      <c r="L8" s="17"/>
    </row>
    <row r="9" spans="1:46" s="2" customFormat="1" ht="16.5" customHeight="1">
      <c r="A9" s="29"/>
      <c r="B9" s="30"/>
      <c r="C9" s="29"/>
      <c r="D9" s="29"/>
      <c r="E9" s="221" t="s">
        <v>132</v>
      </c>
      <c r="F9" s="224"/>
      <c r="G9" s="224"/>
      <c r="H9" s="224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3" t="s">
        <v>1343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19. 10. 2020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24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27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5" t="str">
        <f>'Rekapitulácia stavby'!E14</f>
        <v>Vyplň údaj</v>
      </c>
      <c r="F20" s="189"/>
      <c r="G20" s="189"/>
      <c r="H20" s="189"/>
      <c r="I20" s="24" t="s">
        <v>26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23</v>
      </c>
      <c r="J22" s="22" t="s">
        <v>31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32</v>
      </c>
      <c r="F23" s="29"/>
      <c r="G23" s="29"/>
      <c r="H23" s="29"/>
      <c r="I23" s="24" t="s">
        <v>26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23</v>
      </c>
      <c r="J25" s="22" t="s">
        <v>31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">
        <v>32</v>
      </c>
      <c r="F26" s="29"/>
      <c r="G26" s="29"/>
      <c r="H26" s="29"/>
      <c r="I26" s="24" t="s">
        <v>26</v>
      </c>
      <c r="J26" s="22" t="s">
        <v>33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37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7"/>
      <c r="B29" s="98"/>
      <c r="C29" s="97"/>
      <c r="D29" s="97"/>
      <c r="E29" s="193" t="s">
        <v>1</v>
      </c>
      <c r="F29" s="193"/>
      <c r="G29" s="193"/>
      <c r="H29" s="193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0" t="s">
        <v>38</v>
      </c>
      <c r="E32" s="29"/>
      <c r="F32" s="29"/>
      <c r="G32" s="29"/>
      <c r="H32" s="29"/>
      <c r="I32" s="29"/>
      <c r="J32" s="68">
        <f>ROUND(J129,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40</v>
      </c>
      <c r="G34" s="29"/>
      <c r="H34" s="29"/>
      <c r="I34" s="33" t="s">
        <v>39</v>
      </c>
      <c r="J34" s="33" t="s">
        <v>41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6" t="s">
        <v>42</v>
      </c>
      <c r="E35" s="24" t="s">
        <v>43</v>
      </c>
      <c r="F35" s="101">
        <f>ROUND((SUM(BE129:BE216)),  2)</f>
        <v>0</v>
      </c>
      <c r="G35" s="29"/>
      <c r="H35" s="29"/>
      <c r="I35" s="102">
        <v>0.2</v>
      </c>
      <c r="J35" s="101">
        <f>ROUND(((SUM(BE129:BE216))*I35),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44</v>
      </c>
      <c r="F36" s="101">
        <f>ROUND((SUM(BF129:BF216)),  2)</f>
        <v>0</v>
      </c>
      <c r="G36" s="29"/>
      <c r="H36" s="29"/>
      <c r="I36" s="102">
        <v>0.2</v>
      </c>
      <c r="J36" s="101">
        <f>ROUND(((SUM(BF129:BF216))*I36),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1">
        <f>ROUND((SUM(BG129:BG216)),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46</v>
      </c>
      <c r="F38" s="101">
        <f>ROUND((SUM(BH129:BH216)),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47</v>
      </c>
      <c r="F39" s="101">
        <f>ROUND((SUM(BI129:BI216)),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48</v>
      </c>
      <c r="E41" s="57"/>
      <c r="F41" s="57"/>
      <c r="G41" s="105" t="s">
        <v>49</v>
      </c>
      <c r="H41" s="106" t="s">
        <v>50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2" customFormat="1" ht="16.5" customHeight="1">
      <c r="A87" s="29"/>
      <c r="B87" s="30"/>
      <c r="C87" s="29"/>
      <c r="D87" s="29"/>
      <c r="E87" s="221" t="s">
        <v>132</v>
      </c>
      <c r="F87" s="224"/>
      <c r="G87" s="224"/>
      <c r="H87" s="224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3" t="str">
        <f>E11</f>
        <v>02 - Zdravotechnika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Koláre, parc.č. 58/2, 59/2, 59/3</v>
      </c>
      <c r="G91" s="29"/>
      <c r="H91" s="29"/>
      <c r="I91" s="24" t="s">
        <v>20</v>
      </c>
      <c r="J91" s="52" t="str">
        <f>IF(J14="","",J14)</f>
        <v>19. 10. 2020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22</v>
      </c>
      <c r="D93" s="29"/>
      <c r="E93" s="29"/>
      <c r="F93" s="22" t="str">
        <f>E17</f>
        <v>BARETTI, s. r. o., Slovenské Ďarmoty, č. 238</v>
      </c>
      <c r="G93" s="29"/>
      <c r="H93" s="29"/>
      <c r="I93" s="24" t="s">
        <v>30</v>
      </c>
      <c r="J93" s="27" t="str">
        <f>E23</f>
        <v>Sírius company s.r.o., Balog nad Ipľom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40.15" customHeight="1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>Sírius company s.r.o., Balog nad Ipľom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138</v>
      </c>
      <c r="D96" s="103"/>
      <c r="E96" s="103"/>
      <c r="F96" s="103"/>
      <c r="G96" s="103"/>
      <c r="H96" s="103"/>
      <c r="I96" s="103"/>
      <c r="J96" s="112" t="s">
        <v>139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140</v>
      </c>
      <c r="D98" s="29"/>
      <c r="E98" s="29"/>
      <c r="F98" s="29"/>
      <c r="G98" s="29"/>
      <c r="H98" s="29"/>
      <c r="I98" s="29"/>
      <c r="J98" s="68">
        <f>J129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141</v>
      </c>
    </row>
    <row r="99" spans="1:47" s="9" customFormat="1" ht="24.95" customHeight="1">
      <c r="B99" s="114"/>
      <c r="D99" s="115" t="s">
        <v>142</v>
      </c>
      <c r="E99" s="116"/>
      <c r="F99" s="116"/>
      <c r="G99" s="116"/>
      <c r="H99" s="116"/>
      <c r="I99" s="116"/>
      <c r="J99" s="117">
        <f>J130</f>
        <v>0</v>
      </c>
      <c r="L99" s="114"/>
    </row>
    <row r="100" spans="1:47" s="10" customFormat="1" ht="19.899999999999999" customHeight="1">
      <c r="B100" s="118"/>
      <c r="D100" s="119" t="s">
        <v>149</v>
      </c>
      <c r="E100" s="120"/>
      <c r="F100" s="120"/>
      <c r="G100" s="120"/>
      <c r="H100" s="120"/>
      <c r="I100" s="120"/>
      <c r="J100" s="121">
        <f>J131</f>
        <v>0</v>
      </c>
      <c r="L100" s="118"/>
    </row>
    <row r="101" spans="1:47" s="9" customFormat="1" ht="24.95" customHeight="1">
      <c r="B101" s="114"/>
      <c r="D101" s="115" t="s">
        <v>151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1:47" s="10" customFormat="1" ht="19.899999999999999" customHeight="1">
      <c r="B102" s="118"/>
      <c r="D102" s="119" t="s">
        <v>152</v>
      </c>
      <c r="E102" s="120"/>
      <c r="F102" s="120"/>
      <c r="G102" s="120"/>
      <c r="H102" s="120"/>
      <c r="I102" s="120"/>
      <c r="J102" s="121">
        <f>J141</f>
        <v>0</v>
      </c>
      <c r="L102" s="118"/>
    </row>
    <row r="103" spans="1:47" s="10" customFormat="1" ht="14.85" customHeight="1">
      <c r="B103" s="118"/>
      <c r="D103" s="119" t="s">
        <v>154</v>
      </c>
      <c r="E103" s="120"/>
      <c r="F103" s="120"/>
      <c r="G103" s="120"/>
      <c r="H103" s="120"/>
      <c r="I103" s="120"/>
      <c r="J103" s="121">
        <f>J142</f>
        <v>0</v>
      </c>
      <c r="L103" s="118"/>
    </row>
    <row r="104" spans="1:47" s="10" customFormat="1" ht="19.899999999999999" customHeight="1">
      <c r="B104" s="118"/>
      <c r="D104" s="119" t="s">
        <v>155</v>
      </c>
      <c r="E104" s="120"/>
      <c r="F104" s="120"/>
      <c r="G104" s="120"/>
      <c r="H104" s="120"/>
      <c r="I104" s="120"/>
      <c r="J104" s="121">
        <f>J146</f>
        <v>0</v>
      </c>
      <c r="L104" s="118"/>
    </row>
    <row r="105" spans="1:47" s="10" customFormat="1" ht="14.85" customHeight="1">
      <c r="B105" s="118"/>
      <c r="D105" s="119" t="s">
        <v>1344</v>
      </c>
      <c r="E105" s="120"/>
      <c r="F105" s="120"/>
      <c r="G105" s="120"/>
      <c r="H105" s="120"/>
      <c r="I105" s="120"/>
      <c r="J105" s="121">
        <f>J147</f>
        <v>0</v>
      </c>
      <c r="L105" s="118"/>
    </row>
    <row r="106" spans="1:47" s="10" customFormat="1" ht="14.85" customHeight="1">
      <c r="B106" s="118"/>
      <c r="D106" s="119" t="s">
        <v>1345</v>
      </c>
      <c r="E106" s="120"/>
      <c r="F106" s="120"/>
      <c r="G106" s="120"/>
      <c r="H106" s="120"/>
      <c r="I106" s="120"/>
      <c r="J106" s="121">
        <f>J165</f>
        <v>0</v>
      </c>
      <c r="L106" s="118"/>
    </row>
    <row r="107" spans="1:47" s="10" customFormat="1" ht="14.85" customHeight="1">
      <c r="B107" s="118"/>
      <c r="D107" s="119" t="s">
        <v>1346</v>
      </c>
      <c r="E107" s="120"/>
      <c r="F107" s="120"/>
      <c r="G107" s="120"/>
      <c r="H107" s="120"/>
      <c r="I107" s="120"/>
      <c r="J107" s="121">
        <f>J182</f>
        <v>0</v>
      </c>
      <c r="L107" s="118"/>
    </row>
    <row r="108" spans="1:47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6.95" customHeight="1">
      <c r="A113" s="29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>
      <c r="A114" s="29"/>
      <c r="B114" s="30"/>
      <c r="C114" s="18" t="s">
        <v>170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>
      <c r="A116" s="29"/>
      <c r="B116" s="30"/>
      <c r="C116" s="24" t="s">
        <v>14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6.5" customHeight="1">
      <c r="A117" s="29"/>
      <c r="B117" s="30"/>
      <c r="C117" s="29"/>
      <c r="D117" s="29"/>
      <c r="E117" s="221" t="str">
        <f>E7</f>
        <v>Koláre- prestavba RD, BARETTI, s. r. o - znížený</v>
      </c>
      <c r="F117" s="222"/>
      <c r="G117" s="222"/>
      <c r="H117" s="222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>
      <c r="B118" s="17"/>
      <c r="C118" s="24" t="s">
        <v>131</v>
      </c>
      <c r="L118" s="17"/>
    </row>
    <row r="119" spans="1:31" s="2" customFormat="1" ht="16.5" customHeight="1">
      <c r="A119" s="29"/>
      <c r="B119" s="30"/>
      <c r="C119" s="29"/>
      <c r="D119" s="29"/>
      <c r="E119" s="221" t="s">
        <v>132</v>
      </c>
      <c r="F119" s="224"/>
      <c r="G119" s="224"/>
      <c r="H119" s="224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133</v>
      </c>
      <c r="D120" s="29"/>
      <c r="E120" s="29"/>
      <c r="F120" s="29"/>
      <c r="G120" s="29"/>
      <c r="H120" s="29"/>
      <c r="I120" s="29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183" t="str">
        <f>E11</f>
        <v>02 - Zdravotechnika</v>
      </c>
      <c r="F121" s="224"/>
      <c r="G121" s="224"/>
      <c r="H121" s="224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18</v>
      </c>
      <c r="D123" s="29"/>
      <c r="E123" s="29"/>
      <c r="F123" s="22" t="str">
        <f>F14</f>
        <v>Koláre, parc.č. 58/2, 59/2, 59/3</v>
      </c>
      <c r="G123" s="29"/>
      <c r="H123" s="29"/>
      <c r="I123" s="24" t="s">
        <v>20</v>
      </c>
      <c r="J123" s="52" t="str">
        <f>IF(J14="","",J14)</f>
        <v>19. 10. 2020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40.15" customHeight="1">
      <c r="A125" s="29"/>
      <c r="B125" s="30"/>
      <c r="C125" s="24" t="s">
        <v>22</v>
      </c>
      <c r="D125" s="29"/>
      <c r="E125" s="29"/>
      <c r="F125" s="22" t="str">
        <f>E17</f>
        <v>BARETTI, s. r. o., Slovenské Ďarmoty, č. 238</v>
      </c>
      <c r="G125" s="29"/>
      <c r="H125" s="29"/>
      <c r="I125" s="24" t="s">
        <v>30</v>
      </c>
      <c r="J125" s="27" t="str">
        <f>E23</f>
        <v>Sírius company s.r.o., Balog nad Ipľom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40.15" customHeight="1">
      <c r="A126" s="29"/>
      <c r="B126" s="30"/>
      <c r="C126" s="24" t="s">
        <v>28</v>
      </c>
      <c r="D126" s="29"/>
      <c r="E126" s="29"/>
      <c r="F126" s="22" t="str">
        <f>IF(E20="","",E20)</f>
        <v>Vyplň údaj</v>
      </c>
      <c r="G126" s="29"/>
      <c r="H126" s="29"/>
      <c r="I126" s="24" t="s">
        <v>36</v>
      </c>
      <c r="J126" s="27" t="str">
        <f>E26</f>
        <v>Sírius company s.r.o., Balog nad Ipľom</v>
      </c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22"/>
      <c r="B128" s="123"/>
      <c r="C128" s="124" t="s">
        <v>171</v>
      </c>
      <c r="D128" s="125" t="s">
        <v>63</v>
      </c>
      <c r="E128" s="125" t="s">
        <v>59</v>
      </c>
      <c r="F128" s="125" t="s">
        <v>60</v>
      </c>
      <c r="G128" s="125" t="s">
        <v>172</v>
      </c>
      <c r="H128" s="125" t="s">
        <v>173</v>
      </c>
      <c r="I128" s="125" t="s">
        <v>174</v>
      </c>
      <c r="J128" s="126" t="s">
        <v>139</v>
      </c>
      <c r="K128" s="127" t="s">
        <v>175</v>
      </c>
      <c r="L128" s="128"/>
      <c r="M128" s="59" t="s">
        <v>1</v>
      </c>
      <c r="N128" s="60" t="s">
        <v>42</v>
      </c>
      <c r="O128" s="60" t="s">
        <v>176</v>
      </c>
      <c r="P128" s="60" t="s">
        <v>177</v>
      </c>
      <c r="Q128" s="60" t="s">
        <v>178</v>
      </c>
      <c r="R128" s="60" t="s">
        <v>179</v>
      </c>
      <c r="S128" s="60" t="s">
        <v>180</v>
      </c>
      <c r="T128" s="61" t="s">
        <v>181</v>
      </c>
      <c r="U128" s="122"/>
      <c r="V128" s="122"/>
      <c r="W128" s="122"/>
      <c r="X128" s="122"/>
      <c r="Y128" s="122"/>
      <c r="Z128" s="122"/>
      <c r="AA128" s="122"/>
      <c r="AB128" s="122"/>
      <c r="AC128" s="122"/>
      <c r="AD128" s="122"/>
      <c r="AE128" s="122"/>
    </row>
    <row r="129" spans="1:65" s="2" customFormat="1" ht="22.9" customHeight="1">
      <c r="A129" s="29"/>
      <c r="B129" s="30"/>
      <c r="C129" s="66" t="s">
        <v>140</v>
      </c>
      <c r="D129" s="29"/>
      <c r="E129" s="29"/>
      <c r="F129" s="29"/>
      <c r="G129" s="29"/>
      <c r="H129" s="29"/>
      <c r="I129" s="29"/>
      <c r="J129" s="129">
        <f>BK129</f>
        <v>0</v>
      </c>
      <c r="K129" s="29"/>
      <c r="L129" s="30"/>
      <c r="M129" s="62"/>
      <c r="N129" s="53"/>
      <c r="O129" s="63"/>
      <c r="P129" s="130">
        <f>P130+P140</f>
        <v>0</v>
      </c>
      <c r="Q129" s="63"/>
      <c r="R129" s="130">
        <f>R130+R140</f>
        <v>1.1194064000000001</v>
      </c>
      <c r="S129" s="63"/>
      <c r="T129" s="131">
        <f>T130+T140</f>
        <v>0.65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77</v>
      </c>
      <c r="AU129" s="14" t="s">
        <v>141</v>
      </c>
      <c r="BK129" s="132">
        <f>BK130+BK140</f>
        <v>0</v>
      </c>
    </row>
    <row r="130" spans="1:65" s="12" customFormat="1" ht="25.9" customHeight="1">
      <c r="B130" s="133"/>
      <c r="D130" s="134" t="s">
        <v>77</v>
      </c>
      <c r="E130" s="135" t="s">
        <v>182</v>
      </c>
      <c r="F130" s="135" t="s">
        <v>183</v>
      </c>
      <c r="I130" s="136"/>
      <c r="J130" s="137">
        <f>BK130</f>
        <v>0</v>
      </c>
      <c r="L130" s="133"/>
      <c r="M130" s="138"/>
      <c r="N130" s="139"/>
      <c r="O130" s="139"/>
      <c r="P130" s="140">
        <f>P131</f>
        <v>0</v>
      </c>
      <c r="Q130" s="139"/>
      <c r="R130" s="140">
        <f>R131</f>
        <v>0</v>
      </c>
      <c r="S130" s="139"/>
      <c r="T130" s="141">
        <f>T131</f>
        <v>0.65</v>
      </c>
      <c r="AR130" s="134" t="s">
        <v>85</v>
      </c>
      <c r="AT130" s="142" t="s">
        <v>77</v>
      </c>
      <c r="AU130" s="142" t="s">
        <v>78</v>
      </c>
      <c r="AY130" s="134" t="s">
        <v>184</v>
      </c>
      <c r="BK130" s="143">
        <f>BK131</f>
        <v>0</v>
      </c>
    </row>
    <row r="131" spans="1:65" s="12" customFormat="1" ht="22.9" customHeight="1">
      <c r="B131" s="133"/>
      <c r="D131" s="134" t="s">
        <v>77</v>
      </c>
      <c r="E131" s="144" t="s">
        <v>217</v>
      </c>
      <c r="F131" s="144" t="s">
        <v>570</v>
      </c>
      <c r="I131" s="136"/>
      <c r="J131" s="145">
        <f>BK131</f>
        <v>0</v>
      </c>
      <c r="L131" s="133"/>
      <c r="M131" s="138"/>
      <c r="N131" s="139"/>
      <c r="O131" s="139"/>
      <c r="P131" s="140">
        <f>SUM(P132:P139)</f>
        <v>0</v>
      </c>
      <c r="Q131" s="139"/>
      <c r="R131" s="140">
        <f>SUM(R132:R139)</f>
        <v>0</v>
      </c>
      <c r="S131" s="139"/>
      <c r="T131" s="141">
        <f>SUM(T132:T139)</f>
        <v>0.65</v>
      </c>
      <c r="AR131" s="134" t="s">
        <v>85</v>
      </c>
      <c r="AT131" s="142" t="s">
        <v>77</v>
      </c>
      <c r="AU131" s="142" t="s">
        <v>85</v>
      </c>
      <c r="AY131" s="134" t="s">
        <v>184</v>
      </c>
      <c r="BK131" s="143">
        <f>SUM(BK132:BK139)</f>
        <v>0</v>
      </c>
    </row>
    <row r="132" spans="1:65" s="2" customFormat="1" ht="37.9" customHeight="1">
      <c r="A132" s="29"/>
      <c r="B132" s="146"/>
      <c r="C132" s="147" t="s">
        <v>85</v>
      </c>
      <c r="D132" s="147" t="s">
        <v>186</v>
      </c>
      <c r="E132" s="148" t="s">
        <v>1347</v>
      </c>
      <c r="F132" s="149" t="s">
        <v>1348</v>
      </c>
      <c r="G132" s="150" t="s">
        <v>389</v>
      </c>
      <c r="H132" s="151">
        <v>50</v>
      </c>
      <c r="I132" s="152"/>
      <c r="J132" s="151">
        <f>ROUND(I132*H132,3)</f>
        <v>0</v>
      </c>
      <c r="K132" s="153"/>
      <c r="L132" s="30"/>
      <c r="M132" s="154" t="s">
        <v>1</v>
      </c>
      <c r="N132" s="155" t="s">
        <v>44</v>
      </c>
      <c r="O132" s="55"/>
      <c r="P132" s="156">
        <f>O132*H132</f>
        <v>0</v>
      </c>
      <c r="Q132" s="156">
        <v>0</v>
      </c>
      <c r="R132" s="156">
        <f>Q132*H132</f>
        <v>0</v>
      </c>
      <c r="S132" s="156">
        <v>1.2999999999999999E-2</v>
      </c>
      <c r="T132" s="157">
        <f>S132*H132</f>
        <v>0.65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190</v>
      </c>
      <c r="AT132" s="158" t="s">
        <v>186</v>
      </c>
      <c r="AU132" s="158" t="s">
        <v>90</v>
      </c>
      <c r="AY132" s="14" t="s">
        <v>184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90</v>
      </c>
      <c r="BK132" s="160">
        <f>ROUND(I132*H132,3)</f>
        <v>0</v>
      </c>
      <c r="BL132" s="14" t="s">
        <v>190</v>
      </c>
      <c r="BM132" s="158" t="s">
        <v>1349</v>
      </c>
    </row>
    <row r="133" spans="1:65" s="2" customFormat="1" ht="24.2" customHeight="1">
      <c r="A133" s="29"/>
      <c r="B133" s="146"/>
      <c r="C133" s="147" t="s">
        <v>90</v>
      </c>
      <c r="D133" s="147" t="s">
        <v>186</v>
      </c>
      <c r="E133" s="148" t="s">
        <v>624</v>
      </c>
      <c r="F133" s="149" t="s">
        <v>625</v>
      </c>
      <c r="G133" s="150" t="s">
        <v>236</v>
      </c>
      <c r="H133" s="151">
        <v>0.65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44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190</v>
      </c>
      <c r="AT133" s="158" t="s">
        <v>186</v>
      </c>
      <c r="AU133" s="158" t="s">
        <v>90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190</v>
      </c>
      <c r="BM133" s="158" t="s">
        <v>1350</v>
      </c>
    </row>
    <row r="134" spans="1:65" s="2" customFormat="1" ht="14.45" customHeight="1">
      <c r="A134" s="29"/>
      <c r="B134" s="146"/>
      <c r="C134" s="147" t="s">
        <v>95</v>
      </c>
      <c r="D134" s="147" t="s">
        <v>186</v>
      </c>
      <c r="E134" s="148" t="s">
        <v>628</v>
      </c>
      <c r="F134" s="149" t="s">
        <v>1351</v>
      </c>
      <c r="G134" s="150" t="s">
        <v>236</v>
      </c>
      <c r="H134" s="151">
        <v>0.65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44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190</v>
      </c>
      <c r="AT134" s="158" t="s">
        <v>186</v>
      </c>
      <c r="AU134" s="158" t="s">
        <v>90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190</v>
      </c>
      <c r="BM134" s="158" t="s">
        <v>1352</v>
      </c>
    </row>
    <row r="135" spans="1:65" s="2" customFormat="1" ht="24.2" customHeight="1">
      <c r="A135" s="29"/>
      <c r="B135" s="146"/>
      <c r="C135" s="147" t="s">
        <v>190</v>
      </c>
      <c r="D135" s="147" t="s">
        <v>186</v>
      </c>
      <c r="E135" s="148" t="s">
        <v>632</v>
      </c>
      <c r="F135" s="149" t="s">
        <v>633</v>
      </c>
      <c r="G135" s="150" t="s">
        <v>236</v>
      </c>
      <c r="H135" s="151">
        <v>0.65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44</v>
      </c>
      <c r="O135" s="55"/>
      <c r="P135" s="156">
        <f>O135*H135</f>
        <v>0</v>
      </c>
      <c r="Q135" s="156">
        <v>0</v>
      </c>
      <c r="R135" s="156">
        <f>Q135*H135</f>
        <v>0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190</v>
      </c>
      <c r="AT135" s="158" t="s">
        <v>186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190</v>
      </c>
      <c r="BM135" s="158" t="s">
        <v>1353</v>
      </c>
    </row>
    <row r="136" spans="1:65" s="2" customFormat="1" ht="24.2" customHeight="1">
      <c r="A136" s="29"/>
      <c r="B136" s="146"/>
      <c r="C136" s="147" t="s">
        <v>201</v>
      </c>
      <c r="D136" s="147" t="s">
        <v>186</v>
      </c>
      <c r="E136" s="148" t="s">
        <v>636</v>
      </c>
      <c r="F136" s="149" t="s">
        <v>637</v>
      </c>
      <c r="G136" s="150" t="s">
        <v>236</v>
      </c>
      <c r="H136" s="151">
        <v>0.65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190</v>
      </c>
      <c r="AT136" s="158" t="s">
        <v>186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190</v>
      </c>
      <c r="BM136" s="158" t="s">
        <v>1354</v>
      </c>
    </row>
    <row r="137" spans="1:65" s="2" customFormat="1" ht="24.2" customHeight="1">
      <c r="A137" s="29"/>
      <c r="B137" s="146"/>
      <c r="C137" s="147" t="s">
        <v>205</v>
      </c>
      <c r="D137" s="147" t="s">
        <v>186</v>
      </c>
      <c r="E137" s="148" t="s">
        <v>640</v>
      </c>
      <c r="F137" s="149" t="s">
        <v>641</v>
      </c>
      <c r="G137" s="150" t="s">
        <v>236</v>
      </c>
      <c r="H137" s="151">
        <v>0.65</v>
      </c>
      <c r="I137" s="152"/>
      <c r="J137" s="151">
        <f>ROUND(I137*H137,3)</f>
        <v>0</v>
      </c>
      <c r="K137" s="153"/>
      <c r="L137" s="30"/>
      <c r="M137" s="154" t="s">
        <v>1</v>
      </c>
      <c r="N137" s="155" t="s">
        <v>44</v>
      </c>
      <c r="O137" s="55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190</v>
      </c>
      <c r="AT137" s="158" t="s">
        <v>186</v>
      </c>
      <c r="AU137" s="158" t="s">
        <v>90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190</v>
      </c>
      <c r="BM137" s="158" t="s">
        <v>1355</v>
      </c>
    </row>
    <row r="138" spans="1:65" s="2" customFormat="1" ht="24.2" customHeight="1">
      <c r="A138" s="29"/>
      <c r="B138" s="146"/>
      <c r="C138" s="147" t="s">
        <v>209</v>
      </c>
      <c r="D138" s="147" t="s">
        <v>186</v>
      </c>
      <c r="E138" s="148" t="s">
        <v>644</v>
      </c>
      <c r="F138" s="149" t="s">
        <v>645</v>
      </c>
      <c r="G138" s="150" t="s">
        <v>236</v>
      </c>
      <c r="H138" s="151">
        <v>0.65</v>
      </c>
      <c r="I138" s="152"/>
      <c r="J138" s="151">
        <f>ROUND(I138*H138,3)</f>
        <v>0</v>
      </c>
      <c r="K138" s="153"/>
      <c r="L138" s="30"/>
      <c r="M138" s="154" t="s">
        <v>1</v>
      </c>
      <c r="N138" s="155" t="s">
        <v>44</v>
      </c>
      <c r="O138" s="55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190</v>
      </c>
      <c r="AT138" s="158" t="s">
        <v>186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190</v>
      </c>
      <c r="BM138" s="158" t="s">
        <v>1356</v>
      </c>
    </row>
    <row r="139" spans="1:65" s="2" customFormat="1" ht="24.2" customHeight="1">
      <c r="A139" s="29"/>
      <c r="B139" s="146"/>
      <c r="C139" s="147" t="s">
        <v>213</v>
      </c>
      <c r="D139" s="147" t="s">
        <v>186</v>
      </c>
      <c r="E139" s="148" t="s">
        <v>648</v>
      </c>
      <c r="F139" s="149" t="s">
        <v>649</v>
      </c>
      <c r="G139" s="150" t="s">
        <v>236</v>
      </c>
      <c r="H139" s="151">
        <v>0.65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190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190</v>
      </c>
      <c r="BM139" s="158" t="s">
        <v>1357</v>
      </c>
    </row>
    <row r="140" spans="1:65" s="12" customFormat="1" ht="25.9" customHeight="1">
      <c r="B140" s="133"/>
      <c r="D140" s="134" t="s">
        <v>77</v>
      </c>
      <c r="E140" s="135" t="s">
        <v>660</v>
      </c>
      <c r="F140" s="135" t="s">
        <v>661</v>
      </c>
      <c r="I140" s="136"/>
      <c r="J140" s="137">
        <f>BK140</f>
        <v>0</v>
      </c>
      <c r="L140" s="133"/>
      <c r="M140" s="138"/>
      <c r="N140" s="139"/>
      <c r="O140" s="139"/>
      <c r="P140" s="140">
        <f>P141+P146</f>
        <v>0</v>
      </c>
      <c r="Q140" s="139"/>
      <c r="R140" s="140">
        <f>R141+R146</f>
        <v>1.1194064000000001</v>
      </c>
      <c r="S140" s="139"/>
      <c r="T140" s="141">
        <f>T141+T146</f>
        <v>0</v>
      </c>
      <c r="AR140" s="134" t="s">
        <v>90</v>
      </c>
      <c r="AT140" s="142" t="s">
        <v>77</v>
      </c>
      <c r="AU140" s="142" t="s">
        <v>78</v>
      </c>
      <c r="AY140" s="134" t="s">
        <v>184</v>
      </c>
      <c r="BK140" s="143">
        <f>BK141+BK146</f>
        <v>0</v>
      </c>
    </row>
    <row r="141" spans="1:65" s="12" customFormat="1" ht="22.9" customHeight="1">
      <c r="B141" s="133"/>
      <c r="D141" s="134" t="s">
        <v>77</v>
      </c>
      <c r="E141" s="144" t="s">
        <v>473</v>
      </c>
      <c r="F141" s="144" t="s">
        <v>662</v>
      </c>
      <c r="I141" s="136"/>
      <c r="J141" s="145">
        <f>BK141</f>
        <v>0</v>
      </c>
      <c r="L141" s="133"/>
      <c r="M141" s="138"/>
      <c r="N141" s="139"/>
      <c r="O141" s="139"/>
      <c r="P141" s="140">
        <f>P142</f>
        <v>0</v>
      </c>
      <c r="Q141" s="139"/>
      <c r="R141" s="140">
        <f>R142</f>
        <v>5.8140000000000004E-4</v>
      </c>
      <c r="S141" s="139"/>
      <c r="T141" s="141">
        <f>T142</f>
        <v>0</v>
      </c>
      <c r="AR141" s="134" t="s">
        <v>90</v>
      </c>
      <c r="AT141" s="142" t="s">
        <v>77</v>
      </c>
      <c r="AU141" s="142" t="s">
        <v>85</v>
      </c>
      <c r="AY141" s="134" t="s">
        <v>184</v>
      </c>
      <c r="BK141" s="143">
        <f>BK142</f>
        <v>0</v>
      </c>
    </row>
    <row r="142" spans="1:65" s="12" customFormat="1" ht="20.85" customHeight="1">
      <c r="B142" s="133"/>
      <c r="D142" s="134" t="s">
        <v>77</v>
      </c>
      <c r="E142" s="144" t="s">
        <v>685</v>
      </c>
      <c r="F142" s="144" t="s">
        <v>686</v>
      </c>
      <c r="I142" s="136"/>
      <c r="J142" s="145">
        <f>BK142</f>
        <v>0</v>
      </c>
      <c r="L142" s="133"/>
      <c r="M142" s="138"/>
      <c r="N142" s="139"/>
      <c r="O142" s="139"/>
      <c r="P142" s="140">
        <f>SUM(P143:P145)</f>
        <v>0</v>
      </c>
      <c r="Q142" s="139"/>
      <c r="R142" s="140">
        <f>SUM(R143:R145)</f>
        <v>5.8140000000000004E-4</v>
      </c>
      <c r="S142" s="139"/>
      <c r="T142" s="141">
        <f>SUM(T143:T145)</f>
        <v>0</v>
      </c>
      <c r="AR142" s="134" t="s">
        <v>90</v>
      </c>
      <c r="AT142" s="142" t="s">
        <v>77</v>
      </c>
      <c r="AU142" s="142" t="s">
        <v>90</v>
      </c>
      <c r="AY142" s="134" t="s">
        <v>184</v>
      </c>
      <c r="BK142" s="143">
        <f>SUM(BK143:BK145)</f>
        <v>0</v>
      </c>
    </row>
    <row r="143" spans="1:65" s="2" customFormat="1" ht="24.2" customHeight="1">
      <c r="A143" s="29"/>
      <c r="B143" s="146"/>
      <c r="C143" s="147" t="s">
        <v>217</v>
      </c>
      <c r="D143" s="147" t="s">
        <v>186</v>
      </c>
      <c r="E143" s="148" t="s">
        <v>1358</v>
      </c>
      <c r="F143" s="149" t="s">
        <v>1359</v>
      </c>
      <c r="G143" s="150" t="s">
        <v>389</v>
      </c>
      <c r="H143" s="151">
        <v>19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248</v>
      </c>
      <c r="AT143" s="158" t="s">
        <v>186</v>
      </c>
      <c r="AU143" s="158" t="s">
        <v>95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248</v>
      </c>
      <c r="BM143" s="158" t="s">
        <v>1360</v>
      </c>
    </row>
    <row r="144" spans="1:65" s="2" customFormat="1" ht="24.2" customHeight="1">
      <c r="A144" s="29"/>
      <c r="B144" s="146"/>
      <c r="C144" s="161" t="s">
        <v>221</v>
      </c>
      <c r="D144" s="161" t="s">
        <v>417</v>
      </c>
      <c r="E144" s="162" t="s">
        <v>1361</v>
      </c>
      <c r="F144" s="163" t="s">
        <v>1362</v>
      </c>
      <c r="G144" s="164" t="s">
        <v>389</v>
      </c>
      <c r="H144" s="165">
        <v>19.38</v>
      </c>
      <c r="I144" s="166"/>
      <c r="J144" s="165">
        <f>ROUND(I144*H144,3)</f>
        <v>0</v>
      </c>
      <c r="K144" s="167"/>
      <c r="L144" s="168"/>
      <c r="M144" s="169" t="s">
        <v>1</v>
      </c>
      <c r="N144" s="170" t="s">
        <v>44</v>
      </c>
      <c r="O144" s="55"/>
      <c r="P144" s="156">
        <f>O144*H144</f>
        <v>0</v>
      </c>
      <c r="Q144" s="156">
        <v>3.0000000000000001E-5</v>
      </c>
      <c r="R144" s="156">
        <f>Q144*H144</f>
        <v>5.8140000000000004E-4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312</v>
      </c>
      <c r="AT144" s="158" t="s">
        <v>417</v>
      </c>
      <c r="AU144" s="158" t="s">
        <v>95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248</v>
      </c>
      <c r="BM144" s="158" t="s">
        <v>1363</v>
      </c>
    </row>
    <row r="145" spans="1:65" s="2" customFormat="1" ht="24.2" customHeight="1">
      <c r="A145" s="29"/>
      <c r="B145" s="146"/>
      <c r="C145" s="147" t="s">
        <v>225</v>
      </c>
      <c r="D145" s="147" t="s">
        <v>186</v>
      </c>
      <c r="E145" s="148" t="s">
        <v>1364</v>
      </c>
      <c r="F145" s="149" t="s">
        <v>717</v>
      </c>
      <c r="G145" s="150" t="s">
        <v>236</v>
      </c>
      <c r="H145" s="151">
        <v>1E-3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248</v>
      </c>
      <c r="AT145" s="158" t="s">
        <v>186</v>
      </c>
      <c r="AU145" s="158" t="s">
        <v>95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248</v>
      </c>
      <c r="BM145" s="158" t="s">
        <v>1365</v>
      </c>
    </row>
    <row r="146" spans="1:65" s="12" customFormat="1" ht="22.9" customHeight="1">
      <c r="B146" s="133"/>
      <c r="D146" s="134" t="s">
        <v>77</v>
      </c>
      <c r="E146" s="144" t="s">
        <v>477</v>
      </c>
      <c r="F146" s="144" t="s">
        <v>719</v>
      </c>
      <c r="I146" s="136"/>
      <c r="J146" s="145">
        <f>BK146</f>
        <v>0</v>
      </c>
      <c r="L146" s="133"/>
      <c r="M146" s="138"/>
      <c r="N146" s="139"/>
      <c r="O146" s="139"/>
      <c r="P146" s="140">
        <f>P147+P165+P182</f>
        <v>0</v>
      </c>
      <c r="Q146" s="139"/>
      <c r="R146" s="140">
        <f>R147+R165+R182</f>
        <v>1.1188250000000002</v>
      </c>
      <c r="S146" s="139"/>
      <c r="T146" s="141">
        <f>T147+T165+T182</f>
        <v>0</v>
      </c>
      <c r="AR146" s="134" t="s">
        <v>90</v>
      </c>
      <c r="AT146" s="142" t="s">
        <v>77</v>
      </c>
      <c r="AU146" s="142" t="s">
        <v>85</v>
      </c>
      <c r="AY146" s="134" t="s">
        <v>184</v>
      </c>
      <c r="BK146" s="143">
        <f>BK147+BK165+BK182</f>
        <v>0</v>
      </c>
    </row>
    <row r="147" spans="1:65" s="12" customFormat="1" ht="20.85" customHeight="1">
      <c r="B147" s="133"/>
      <c r="D147" s="134" t="s">
        <v>77</v>
      </c>
      <c r="E147" s="144" t="s">
        <v>720</v>
      </c>
      <c r="F147" s="144" t="s">
        <v>1366</v>
      </c>
      <c r="I147" s="136"/>
      <c r="J147" s="145">
        <f>BK147</f>
        <v>0</v>
      </c>
      <c r="L147" s="133"/>
      <c r="M147" s="138"/>
      <c r="N147" s="139"/>
      <c r="O147" s="139"/>
      <c r="P147" s="140">
        <f>SUM(P148:P164)</f>
        <v>0</v>
      </c>
      <c r="Q147" s="139"/>
      <c r="R147" s="140">
        <f>SUM(R148:R164)</f>
        <v>4.5590000000000006E-2</v>
      </c>
      <c r="S147" s="139"/>
      <c r="T147" s="141">
        <f>SUM(T148:T164)</f>
        <v>0</v>
      </c>
      <c r="AR147" s="134" t="s">
        <v>90</v>
      </c>
      <c r="AT147" s="142" t="s">
        <v>77</v>
      </c>
      <c r="AU147" s="142" t="s">
        <v>90</v>
      </c>
      <c r="AY147" s="134" t="s">
        <v>184</v>
      </c>
      <c r="BK147" s="143">
        <f>SUM(BK148:BK164)</f>
        <v>0</v>
      </c>
    </row>
    <row r="148" spans="1:65" s="2" customFormat="1" ht="24.2" customHeight="1">
      <c r="A148" s="29"/>
      <c r="B148" s="146"/>
      <c r="C148" s="161" t="s">
        <v>229</v>
      </c>
      <c r="D148" s="161" t="s">
        <v>417</v>
      </c>
      <c r="E148" s="162" t="s">
        <v>1367</v>
      </c>
      <c r="F148" s="163" t="s">
        <v>1368</v>
      </c>
      <c r="G148" s="164" t="s">
        <v>339</v>
      </c>
      <c r="H148" s="165">
        <v>2</v>
      </c>
      <c r="I148" s="166"/>
      <c r="J148" s="165">
        <f>ROUND(I148*H148,3)</f>
        <v>0</v>
      </c>
      <c r="K148" s="167"/>
      <c r="L148" s="168"/>
      <c r="M148" s="169" t="s">
        <v>1</v>
      </c>
      <c r="N148" s="170" t="s">
        <v>44</v>
      </c>
      <c r="O148" s="55"/>
      <c r="P148" s="156">
        <f>O148*H148</f>
        <v>0</v>
      </c>
      <c r="Q148" s="156">
        <v>5.9999999999999995E-4</v>
      </c>
      <c r="R148" s="156">
        <f>Q148*H148</f>
        <v>1.1999999999999999E-3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312</v>
      </c>
      <c r="AT148" s="158" t="s">
        <v>417</v>
      </c>
      <c r="AU148" s="158" t="s">
        <v>95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248</v>
      </c>
      <c r="BM148" s="158" t="s">
        <v>1369</v>
      </c>
    </row>
    <row r="149" spans="1:65" s="2" customFormat="1" ht="24.2" customHeight="1">
      <c r="A149" s="29"/>
      <c r="B149" s="146"/>
      <c r="C149" s="147" t="s">
        <v>233</v>
      </c>
      <c r="D149" s="147" t="s">
        <v>186</v>
      </c>
      <c r="E149" s="148" t="s">
        <v>1370</v>
      </c>
      <c r="F149" s="149" t="s">
        <v>1371</v>
      </c>
      <c r="G149" s="150" t="s">
        <v>389</v>
      </c>
      <c r="H149" s="151">
        <v>13</v>
      </c>
      <c r="I149" s="152"/>
      <c r="J149" s="151">
        <f>ROUND(I149*H149,3)</f>
        <v>0</v>
      </c>
      <c r="K149" s="153"/>
      <c r="L149" s="30"/>
      <c r="M149" s="154" t="s">
        <v>1</v>
      </c>
      <c r="N149" s="155" t="s">
        <v>44</v>
      </c>
      <c r="O149" s="55"/>
      <c r="P149" s="156">
        <f>O149*H149</f>
        <v>0</v>
      </c>
      <c r="Q149" s="156">
        <v>1.4999999999999999E-4</v>
      </c>
      <c r="R149" s="156">
        <f>Q149*H149</f>
        <v>1.9499999999999999E-3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248</v>
      </c>
      <c r="AT149" s="158" t="s">
        <v>186</v>
      </c>
      <c r="AU149" s="158" t="s">
        <v>95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248</v>
      </c>
      <c r="BM149" s="158" t="s">
        <v>1372</v>
      </c>
    </row>
    <row r="150" spans="1:65" s="2" customFormat="1" ht="24.2" customHeight="1">
      <c r="A150" s="29"/>
      <c r="B150" s="146"/>
      <c r="C150" s="147" t="s">
        <v>238</v>
      </c>
      <c r="D150" s="147" t="s">
        <v>186</v>
      </c>
      <c r="E150" s="148" t="s">
        <v>1373</v>
      </c>
      <c r="F150" s="149" t="s">
        <v>1374</v>
      </c>
      <c r="G150" s="150" t="s">
        <v>389</v>
      </c>
      <c r="H150" s="151">
        <v>10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5.0000000000000002E-5</v>
      </c>
      <c r="R150" s="156">
        <f>Q150*H150</f>
        <v>5.0000000000000001E-4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248</v>
      </c>
      <c r="AT150" s="158" t="s">
        <v>186</v>
      </c>
      <c r="AU150" s="158" t="s">
        <v>95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248</v>
      </c>
      <c r="BM150" s="158" t="s">
        <v>1375</v>
      </c>
    </row>
    <row r="151" spans="1:65" s="2" customFormat="1" ht="24.2" customHeight="1">
      <c r="A151" s="29"/>
      <c r="B151" s="146"/>
      <c r="C151" s="161" t="s">
        <v>244</v>
      </c>
      <c r="D151" s="161" t="s">
        <v>417</v>
      </c>
      <c r="E151" s="162" t="s">
        <v>1376</v>
      </c>
      <c r="F151" s="163" t="s">
        <v>1377</v>
      </c>
      <c r="G151" s="164" t="s">
        <v>339</v>
      </c>
      <c r="H151" s="165">
        <v>23</v>
      </c>
      <c r="I151" s="166"/>
      <c r="J151" s="165">
        <f>ROUND(I151*H151,3)</f>
        <v>0</v>
      </c>
      <c r="K151" s="167"/>
      <c r="L151" s="168"/>
      <c r="M151" s="169" t="s">
        <v>1</v>
      </c>
      <c r="N151" s="170" t="s">
        <v>44</v>
      </c>
      <c r="O151" s="55"/>
      <c r="P151" s="156">
        <f>O151*H151</f>
        <v>0</v>
      </c>
      <c r="Q151" s="156">
        <v>3.5E-4</v>
      </c>
      <c r="R151" s="156">
        <f>Q151*H151</f>
        <v>8.0499999999999999E-3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312</v>
      </c>
      <c r="AT151" s="158" t="s">
        <v>417</v>
      </c>
      <c r="AU151" s="158" t="s">
        <v>95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248</v>
      </c>
      <c r="BM151" s="158" t="s">
        <v>1378</v>
      </c>
    </row>
    <row r="152" spans="1:65" s="2" customFormat="1" ht="24.2" customHeight="1">
      <c r="A152" s="29"/>
      <c r="B152" s="146"/>
      <c r="C152" s="147" t="s">
        <v>248</v>
      </c>
      <c r="D152" s="147" t="s">
        <v>186</v>
      </c>
      <c r="E152" s="148" t="s">
        <v>1379</v>
      </c>
      <c r="F152" s="149" t="s">
        <v>1380</v>
      </c>
      <c r="G152" s="150" t="s">
        <v>389</v>
      </c>
      <c r="H152" s="151">
        <v>7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7.6000000000000004E-4</v>
      </c>
      <c r="R152" s="156">
        <f>Q152*H152</f>
        <v>5.3200000000000001E-3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248</v>
      </c>
      <c r="AT152" s="158" t="s">
        <v>186</v>
      </c>
      <c r="AU152" s="158" t="s">
        <v>95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248</v>
      </c>
      <c r="BM152" s="158" t="s">
        <v>1381</v>
      </c>
    </row>
    <row r="153" spans="1:65" s="2" customFormat="1" ht="24.2" customHeight="1">
      <c r="A153" s="29"/>
      <c r="B153" s="146"/>
      <c r="C153" s="147" t="s">
        <v>252</v>
      </c>
      <c r="D153" s="147" t="s">
        <v>186</v>
      </c>
      <c r="E153" s="148" t="s">
        <v>1382</v>
      </c>
      <c r="F153" s="149" t="s">
        <v>1383</v>
      </c>
      <c r="G153" s="150" t="s">
        <v>389</v>
      </c>
      <c r="H153" s="151">
        <v>5</v>
      </c>
      <c r="I153" s="152"/>
      <c r="J153" s="151">
        <f>ROUND(I153*H153,3)</f>
        <v>0</v>
      </c>
      <c r="K153" s="153"/>
      <c r="L153" s="30"/>
      <c r="M153" s="154" t="s">
        <v>1</v>
      </c>
      <c r="N153" s="155" t="s">
        <v>44</v>
      </c>
      <c r="O153" s="55"/>
      <c r="P153" s="156">
        <f>O153*H153</f>
        <v>0</v>
      </c>
      <c r="Q153" s="156">
        <v>1E-4</v>
      </c>
      <c r="R153" s="156">
        <f>Q153*H153</f>
        <v>5.0000000000000001E-4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248</v>
      </c>
      <c r="AT153" s="158" t="s">
        <v>186</v>
      </c>
      <c r="AU153" s="158" t="s">
        <v>95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248</v>
      </c>
      <c r="BM153" s="158" t="s">
        <v>1384</v>
      </c>
    </row>
    <row r="154" spans="1:65" s="2" customFormat="1" ht="24.2" customHeight="1">
      <c r="A154" s="29"/>
      <c r="B154" s="146"/>
      <c r="C154" s="161" t="s">
        <v>256</v>
      </c>
      <c r="D154" s="161" t="s">
        <v>417</v>
      </c>
      <c r="E154" s="162" t="s">
        <v>1385</v>
      </c>
      <c r="F154" s="163" t="s">
        <v>1386</v>
      </c>
      <c r="G154" s="164" t="s">
        <v>339</v>
      </c>
      <c r="H154" s="165">
        <v>12</v>
      </c>
      <c r="I154" s="166"/>
      <c r="J154" s="165">
        <f>ROUND(I154*H154,3)</f>
        <v>0</v>
      </c>
      <c r="K154" s="167"/>
      <c r="L154" s="168"/>
      <c r="M154" s="169" t="s">
        <v>1</v>
      </c>
      <c r="N154" s="170" t="s">
        <v>44</v>
      </c>
      <c r="O154" s="55"/>
      <c r="P154" s="156">
        <f>O154*H154</f>
        <v>0</v>
      </c>
      <c r="Q154" s="156">
        <v>2.0799999999999998E-3</v>
      </c>
      <c r="R154" s="156">
        <f>Q154*H154</f>
        <v>2.4959999999999996E-2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312</v>
      </c>
      <c r="AT154" s="158" t="s">
        <v>417</v>
      </c>
      <c r="AU154" s="158" t="s">
        <v>95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248</v>
      </c>
      <c r="BM154" s="158" t="s">
        <v>1387</v>
      </c>
    </row>
    <row r="155" spans="1:65" s="2" customFormat="1" ht="24.2" customHeight="1">
      <c r="A155" s="29"/>
      <c r="B155" s="146"/>
      <c r="C155" s="147" t="s">
        <v>260</v>
      </c>
      <c r="D155" s="147" t="s">
        <v>186</v>
      </c>
      <c r="E155" s="148" t="s">
        <v>1388</v>
      </c>
      <c r="F155" s="149" t="s">
        <v>1389</v>
      </c>
      <c r="G155" s="150" t="s">
        <v>339</v>
      </c>
      <c r="H155" s="151">
        <v>5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248</v>
      </c>
      <c r="AT155" s="158" t="s">
        <v>186</v>
      </c>
      <c r="AU155" s="158" t="s">
        <v>95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248</v>
      </c>
      <c r="BM155" s="158" t="s">
        <v>1390</v>
      </c>
    </row>
    <row r="156" spans="1:65" s="2" customFormat="1" ht="37.9" customHeight="1">
      <c r="A156" s="29"/>
      <c r="B156" s="146"/>
      <c r="C156" s="161" t="s">
        <v>7</v>
      </c>
      <c r="D156" s="161" t="s">
        <v>417</v>
      </c>
      <c r="E156" s="162" t="s">
        <v>1391</v>
      </c>
      <c r="F156" s="163" t="s">
        <v>1392</v>
      </c>
      <c r="G156" s="164" t="s">
        <v>339</v>
      </c>
      <c r="H156" s="165">
        <v>5</v>
      </c>
      <c r="I156" s="166"/>
      <c r="J156" s="165">
        <f>ROUND(I156*H156,3)</f>
        <v>0</v>
      </c>
      <c r="K156" s="167"/>
      <c r="L156" s="168"/>
      <c r="M156" s="169" t="s">
        <v>1</v>
      </c>
      <c r="N156" s="170" t="s">
        <v>44</v>
      </c>
      <c r="O156" s="55"/>
      <c r="P156" s="156">
        <f>O156*H156</f>
        <v>0</v>
      </c>
      <c r="Q156" s="156">
        <v>5.0000000000000002E-5</v>
      </c>
      <c r="R156" s="156">
        <f>Q156*H156</f>
        <v>2.5000000000000001E-4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312</v>
      </c>
      <c r="AT156" s="158" t="s">
        <v>417</v>
      </c>
      <c r="AU156" s="158" t="s">
        <v>95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248</v>
      </c>
      <c r="BM156" s="158" t="s">
        <v>1393</v>
      </c>
    </row>
    <row r="157" spans="1:65" s="2" customFormat="1" ht="24.2" customHeight="1">
      <c r="A157" s="29"/>
      <c r="B157" s="146"/>
      <c r="C157" s="147" t="s">
        <v>267</v>
      </c>
      <c r="D157" s="147" t="s">
        <v>186</v>
      </c>
      <c r="E157" s="148" t="s">
        <v>1394</v>
      </c>
      <c r="F157" s="149" t="s">
        <v>1395</v>
      </c>
      <c r="G157" s="150" t="s">
        <v>339</v>
      </c>
      <c r="H157" s="151">
        <v>2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248</v>
      </c>
      <c r="AT157" s="158" t="s">
        <v>186</v>
      </c>
      <c r="AU157" s="158" t="s">
        <v>95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248</v>
      </c>
      <c r="BM157" s="158" t="s">
        <v>1396</v>
      </c>
    </row>
    <row r="158" spans="1:65" s="2" customFormat="1" ht="37.9" customHeight="1">
      <c r="A158" s="29"/>
      <c r="B158" s="146"/>
      <c r="C158" s="161" t="s">
        <v>271</v>
      </c>
      <c r="D158" s="161" t="s">
        <v>417</v>
      </c>
      <c r="E158" s="162" t="s">
        <v>1397</v>
      </c>
      <c r="F158" s="163" t="s">
        <v>1398</v>
      </c>
      <c r="G158" s="164" t="s">
        <v>339</v>
      </c>
      <c r="H158" s="165">
        <v>2</v>
      </c>
      <c r="I158" s="166"/>
      <c r="J158" s="165">
        <f>ROUND(I158*H158,3)</f>
        <v>0</v>
      </c>
      <c r="K158" s="167"/>
      <c r="L158" s="168"/>
      <c r="M158" s="169" t="s">
        <v>1</v>
      </c>
      <c r="N158" s="170" t="s">
        <v>44</v>
      </c>
      <c r="O158" s="55"/>
      <c r="P158" s="156">
        <f>O158*H158</f>
        <v>0</v>
      </c>
      <c r="Q158" s="156">
        <v>2.9999999999999997E-4</v>
      </c>
      <c r="R158" s="156">
        <f>Q158*H158</f>
        <v>5.9999999999999995E-4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312</v>
      </c>
      <c r="AT158" s="158" t="s">
        <v>417</v>
      </c>
      <c r="AU158" s="158" t="s">
        <v>95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248</v>
      </c>
      <c r="BM158" s="158" t="s">
        <v>1399</v>
      </c>
    </row>
    <row r="159" spans="1:65" s="2" customFormat="1" ht="24.2" customHeight="1">
      <c r="A159" s="29"/>
      <c r="B159" s="146"/>
      <c r="C159" s="147" t="s">
        <v>275</v>
      </c>
      <c r="D159" s="147" t="s">
        <v>186</v>
      </c>
      <c r="E159" s="148" t="s">
        <v>1400</v>
      </c>
      <c r="F159" s="149" t="s">
        <v>1401</v>
      </c>
      <c r="G159" s="150" t="s">
        <v>339</v>
      </c>
      <c r="H159" s="151">
        <v>6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248</v>
      </c>
      <c r="AT159" s="158" t="s">
        <v>186</v>
      </c>
      <c r="AU159" s="158" t="s">
        <v>95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248</v>
      </c>
      <c r="BM159" s="158" t="s">
        <v>1402</v>
      </c>
    </row>
    <row r="160" spans="1:65" s="2" customFormat="1" ht="24.2" customHeight="1">
      <c r="A160" s="29"/>
      <c r="B160" s="146"/>
      <c r="C160" s="147" t="s">
        <v>279</v>
      </c>
      <c r="D160" s="147" t="s">
        <v>186</v>
      </c>
      <c r="E160" s="148" t="s">
        <v>1403</v>
      </c>
      <c r="F160" s="149" t="s">
        <v>1404</v>
      </c>
      <c r="G160" s="150" t="s">
        <v>339</v>
      </c>
      <c r="H160" s="151">
        <v>2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44</v>
      </c>
      <c r="O160" s="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248</v>
      </c>
      <c r="AT160" s="158" t="s">
        <v>186</v>
      </c>
      <c r="AU160" s="158" t="s">
        <v>95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248</v>
      </c>
      <c r="BM160" s="158" t="s">
        <v>1405</v>
      </c>
    </row>
    <row r="161" spans="1:65" s="2" customFormat="1" ht="14.45" customHeight="1">
      <c r="A161" s="29"/>
      <c r="B161" s="146"/>
      <c r="C161" s="147" t="s">
        <v>283</v>
      </c>
      <c r="D161" s="147" t="s">
        <v>186</v>
      </c>
      <c r="E161" s="148" t="s">
        <v>1406</v>
      </c>
      <c r="F161" s="149" t="s">
        <v>1407</v>
      </c>
      <c r="G161" s="150" t="s">
        <v>339</v>
      </c>
      <c r="H161" s="151">
        <v>2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6.4000000000000005E-4</v>
      </c>
      <c r="R161" s="156">
        <f>Q161*H161</f>
        <v>1.2800000000000001E-3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248</v>
      </c>
      <c r="AT161" s="158" t="s">
        <v>186</v>
      </c>
      <c r="AU161" s="158" t="s">
        <v>95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248</v>
      </c>
      <c r="BM161" s="158" t="s">
        <v>1408</v>
      </c>
    </row>
    <row r="162" spans="1:65" s="2" customFormat="1" ht="24.2" customHeight="1">
      <c r="A162" s="29"/>
      <c r="B162" s="146"/>
      <c r="C162" s="161" t="s">
        <v>287</v>
      </c>
      <c r="D162" s="161" t="s">
        <v>417</v>
      </c>
      <c r="E162" s="162" t="s">
        <v>1409</v>
      </c>
      <c r="F162" s="163" t="s">
        <v>1410</v>
      </c>
      <c r="G162" s="164" t="s">
        <v>339</v>
      </c>
      <c r="H162" s="165">
        <v>2</v>
      </c>
      <c r="I162" s="166"/>
      <c r="J162" s="165">
        <f>ROUND(I162*H162,3)</f>
        <v>0</v>
      </c>
      <c r="K162" s="167"/>
      <c r="L162" s="168"/>
      <c r="M162" s="169" t="s">
        <v>1</v>
      </c>
      <c r="N162" s="170" t="s">
        <v>44</v>
      </c>
      <c r="O162" s="55"/>
      <c r="P162" s="156">
        <f>O162*H162</f>
        <v>0</v>
      </c>
      <c r="Q162" s="156">
        <v>4.8999999999999998E-4</v>
      </c>
      <c r="R162" s="156">
        <f>Q162*H162</f>
        <v>9.7999999999999997E-4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312</v>
      </c>
      <c r="AT162" s="158" t="s">
        <v>417</v>
      </c>
      <c r="AU162" s="158" t="s">
        <v>95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248</v>
      </c>
      <c r="BM162" s="158" t="s">
        <v>1411</v>
      </c>
    </row>
    <row r="163" spans="1:65" s="2" customFormat="1" ht="24.2" customHeight="1">
      <c r="A163" s="29"/>
      <c r="B163" s="146"/>
      <c r="C163" s="147" t="s">
        <v>291</v>
      </c>
      <c r="D163" s="147" t="s">
        <v>186</v>
      </c>
      <c r="E163" s="148" t="s">
        <v>1412</v>
      </c>
      <c r="F163" s="149" t="s">
        <v>1413</v>
      </c>
      <c r="G163" s="150" t="s">
        <v>389</v>
      </c>
      <c r="H163" s="151">
        <v>23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248</v>
      </c>
      <c r="AT163" s="158" t="s">
        <v>186</v>
      </c>
      <c r="AU163" s="158" t="s">
        <v>95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248</v>
      </c>
      <c r="BM163" s="158" t="s">
        <v>1414</v>
      </c>
    </row>
    <row r="164" spans="1:65" s="2" customFormat="1" ht="24.2" customHeight="1">
      <c r="A164" s="29"/>
      <c r="B164" s="146"/>
      <c r="C164" s="147" t="s">
        <v>295</v>
      </c>
      <c r="D164" s="147" t="s">
        <v>186</v>
      </c>
      <c r="E164" s="148" t="s">
        <v>1415</v>
      </c>
      <c r="F164" s="149" t="s">
        <v>1416</v>
      </c>
      <c r="G164" s="150" t="s">
        <v>236</v>
      </c>
      <c r="H164" s="151">
        <v>4.5999999999999999E-2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44</v>
      </c>
      <c r="O164" s="55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248</v>
      </c>
      <c r="AT164" s="158" t="s">
        <v>186</v>
      </c>
      <c r="AU164" s="158" t="s">
        <v>95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248</v>
      </c>
      <c r="BM164" s="158" t="s">
        <v>1417</v>
      </c>
    </row>
    <row r="165" spans="1:65" s="12" customFormat="1" ht="20.85" customHeight="1">
      <c r="B165" s="133"/>
      <c r="D165" s="134" t="s">
        <v>77</v>
      </c>
      <c r="E165" s="144" t="s">
        <v>1418</v>
      </c>
      <c r="F165" s="144" t="s">
        <v>1419</v>
      </c>
      <c r="I165" s="136"/>
      <c r="J165" s="145">
        <f>BK165</f>
        <v>0</v>
      </c>
      <c r="L165" s="133"/>
      <c r="M165" s="138"/>
      <c r="N165" s="139"/>
      <c r="O165" s="139"/>
      <c r="P165" s="140">
        <f>SUM(P166:P181)</f>
        <v>0</v>
      </c>
      <c r="Q165" s="139"/>
      <c r="R165" s="140">
        <f>SUM(R166:R181)</f>
        <v>0.88186500000000001</v>
      </c>
      <c r="S165" s="139"/>
      <c r="T165" s="141">
        <f>SUM(T166:T181)</f>
        <v>0</v>
      </c>
      <c r="AR165" s="134" t="s">
        <v>90</v>
      </c>
      <c r="AT165" s="142" t="s">
        <v>77</v>
      </c>
      <c r="AU165" s="142" t="s">
        <v>90</v>
      </c>
      <c r="AY165" s="134" t="s">
        <v>184</v>
      </c>
      <c r="BK165" s="143">
        <f>SUM(BK166:BK181)</f>
        <v>0</v>
      </c>
    </row>
    <row r="166" spans="1:65" s="2" customFormat="1" ht="24.2" customHeight="1">
      <c r="A166" s="29"/>
      <c r="B166" s="146"/>
      <c r="C166" s="147" t="s">
        <v>299</v>
      </c>
      <c r="D166" s="147" t="s">
        <v>186</v>
      </c>
      <c r="E166" s="148" t="s">
        <v>1420</v>
      </c>
      <c r="F166" s="149" t="s">
        <v>1421</v>
      </c>
      <c r="G166" s="150" t="s">
        <v>389</v>
      </c>
      <c r="H166" s="151">
        <v>37.5</v>
      </c>
      <c r="I166" s="152"/>
      <c r="J166" s="151">
        <f>ROUND(I166*H166,3)</f>
        <v>0</v>
      </c>
      <c r="K166" s="153"/>
      <c r="L166" s="30"/>
      <c r="M166" s="154" t="s">
        <v>1</v>
      </c>
      <c r="N166" s="155" t="s">
        <v>44</v>
      </c>
      <c r="O166" s="55"/>
      <c r="P166" s="156">
        <f>O166*H166</f>
        <v>0</v>
      </c>
      <c r="Q166" s="156">
        <v>8.0000000000000007E-5</v>
      </c>
      <c r="R166" s="156">
        <f>Q166*H166</f>
        <v>3.0000000000000001E-3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248</v>
      </c>
      <c r="AT166" s="158" t="s">
        <v>186</v>
      </c>
      <c r="AU166" s="158" t="s">
        <v>95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248</v>
      </c>
      <c r="BM166" s="158" t="s">
        <v>1422</v>
      </c>
    </row>
    <row r="167" spans="1:65" s="2" customFormat="1" ht="14.45" customHeight="1">
      <c r="A167" s="29"/>
      <c r="B167" s="146"/>
      <c r="C167" s="161" t="s">
        <v>303</v>
      </c>
      <c r="D167" s="161" t="s">
        <v>417</v>
      </c>
      <c r="E167" s="162" t="s">
        <v>1423</v>
      </c>
      <c r="F167" s="163" t="s">
        <v>1424</v>
      </c>
      <c r="G167" s="164" t="s">
        <v>389</v>
      </c>
      <c r="H167" s="165">
        <v>37.5</v>
      </c>
      <c r="I167" s="166"/>
      <c r="J167" s="165">
        <f>ROUND(I167*H167,3)</f>
        <v>0</v>
      </c>
      <c r="K167" s="167"/>
      <c r="L167" s="168"/>
      <c r="M167" s="169" t="s">
        <v>1</v>
      </c>
      <c r="N167" s="170" t="s">
        <v>44</v>
      </c>
      <c r="O167" s="55"/>
      <c r="P167" s="156">
        <f>O167*H167</f>
        <v>0</v>
      </c>
      <c r="Q167" s="156">
        <v>2.3060000000000001E-2</v>
      </c>
      <c r="R167" s="156">
        <f>Q167*H167</f>
        <v>0.86475000000000002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312</v>
      </c>
      <c r="AT167" s="158" t="s">
        <v>417</v>
      </c>
      <c r="AU167" s="158" t="s">
        <v>95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248</v>
      </c>
      <c r="BM167" s="158" t="s">
        <v>1425</v>
      </c>
    </row>
    <row r="168" spans="1:65" s="2" customFormat="1" ht="24.2" customHeight="1">
      <c r="A168" s="29"/>
      <c r="B168" s="146"/>
      <c r="C168" s="147" t="s">
        <v>308</v>
      </c>
      <c r="D168" s="147" t="s">
        <v>186</v>
      </c>
      <c r="E168" s="148" t="s">
        <v>1426</v>
      </c>
      <c r="F168" s="149" t="s">
        <v>1427</v>
      </c>
      <c r="G168" s="150" t="s">
        <v>339</v>
      </c>
      <c r="H168" s="151">
        <v>10</v>
      </c>
      <c r="I168" s="152"/>
      <c r="J168" s="151">
        <f>ROUND(I168*H168,3)</f>
        <v>0</v>
      </c>
      <c r="K168" s="153"/>
      <c r="L168" s="30"/>
      <c r="M168" s="154" t="s">
        <v>1</v>
      </c>
      <c r="N168" s="155" t="s">
        <v>44</v>
      </c>
      <c r="O168" s="55"/>
      <c r="P168" s="156">
        <f>O168*H168</f>
        <v>0</v>
      </c>
      <c r="Q168" s="156">
        <v>0</v>
      </c>
      <c r="R168" s="156">
        <f>Q168*H168</f>
        <v>0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248</v>
      </c>
      <c r="AT168" s="158" t="s">
        <v>186</v>
      </c>
      <c r="AU168" s="158" t="s">
        <v>95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248</v>
      </c>
      <c r="BM168" s="158" t="s">
        <v>1428</v>
      </c>
    </row>
    <row r="169" spans="1:65" s="2" customFormat="1" ht="14.45" customHeight="1">
      <c r="A169" s="29"/>
      <c r="B169" s="146"/>
      <c r="C169" s="161" t="s">
        <v>312</v>
      </c>
      <c r="D169" s="161" t="s">
        <v>417</v>
      </c>
      <c r="E169" s="162" t="s">
        <v>1429</v>
      </c>
      <c r="F169" s="163" t="s">
        <v>1430</v>
      </c>
      <c r="G169" s="164" t="s">
        <v>339</v>
      </c>
      <c r="H169" s="165">
        <v>10</v>
      </c>
      <c r="I169" s="166"/>
      <c r="J169" s="165">
        <f>ROUND(I169*H169,3)</f>
        <v>0</v>
      </c>
      <c r="K169" s="167"/>
      <c r="L169" s="168"/>
      <c r="M169" s="169" t="s">
        <v>1</v>
      </c>
      <c r="N169" s="170" t="s">
        <v>44</v>
      </c>
      <c r="O169" s="55"/>
      <c r="P169" s="156">
        <f>O169*H169</f>
        <v>0</v>
      </c>
      <c r="Q169" s="156">
        <v>1.0000000000000001E-5</v>
      </c>
      <c r="R169" s="156">
        <f>Q169*H169</f>
        <v>1E-4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312</v>
      </c>
      <c r="AT169" s="158" t="s">
        <v>417</v>
      </c>
      <c r="AU169" s="158" t="s">
        <v>95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248</v>
      </c>
      <c r="BM169" s="158" t="s">
        <v>1431</v>
      </c>
    </row>
    <row r="170" spans="1:65" s="2" customFormat="1" ht="14.45" customHeight="1">
      <c r="A170" s="29"/>
      <c r="B170" s="146"/>
      <c r="C170" s="147" t="s">
        <v>316</v>
      </c>
      <c r="D170" s="147" t="s">
        <v>186</v>
      </c>
      <c r="E170" s="148" t="s">
        <v>1432</v>
      </c>
      <c r="F170" s="149" t="s">
        <v>1433</v>
      </c>
      <c r="G170" s="150" t="s">
        <v>339</v>
      </c>
      <c r="H170" s="151">
        <v>10</v>
      </c>
      <c r="I170" s="152"/>
      <c r="J170" s="151">
        <f>ROUND(I170*H170,3)</f>
        <v>0</v>
      </c>
      <c r="K170" s="153"/>
      <c r="L170" s="30"/>
      <c r="M170" s="154" t="s">
        <v>1</v>
      </c>
      <c r="N170" s="155" t="s">
        <v>44</v>
      </c>
      <c r="O170" s="55"/>
      <c r="P170" s="156">
        <f>O170*H170</f>
        <v>0</v>
      </c>
      <c r="Q170" s="156">
        <v>0</v>
      </c>
      <c r="R170" s="156">
        <f>Q170*H170</f>
        <v>0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248</v>
      </c>
      <c r="AT170" s="158" t="s">
        <v>186</v>
      </c>
      <c r="AU170" s="158" t="s">
        <v>95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248</v>
      </c>
      <c r="BM170" s="158" t="s">
        <v>1434</v>
      </c>
    </row>
    <row r="171" spans="1:65" s="2" customFormat="1" ht="14.45" customHeight="1">
      <c r="A171" s="29"/>
      <c r="B171" s="146"/>
      <c r="C171" s="161" t="s">
        <v>320</v>
      </c>
      <c r="D171" s="161" t="s">
        <v>417</v>
      </c>
      <c r="E171" s="162" t="s">
        <v>1435</v>
      </c>
      <c r="F171" s="163" t="s">
        <v>1436</v>
      </c>
      <c r="G171" s="164" t="s">
        <v>339</v>
      </c>
      <c r="H171" s="165">
        <v>10</v>
      </c>
      <c r="I171" s="166"/>
      <c r="J171" s="165">
        <f>ROUND(I171*H171,3)</f>
        <v>0</v>
      </c>
      <c r="K171" s="167"/>
      <c r="L171" s="168"/>
      <c r="M171" s="169" t="s">
        <v>1</v>
      </c>
      <c r="N171" s="170" t="s">
        <v>44</v>
      </c>
      <c r="O171" s="55"/>
      <c r="P171" s="156">
        <f>O171*H171</f>
        <v>0</v>
      </c>
      <c r="Q171" s="156">
        <v>2.0000000000000002E-5</v>
      </c>
      <c r="R171" s="156">
        <f>Q171*H171</f>
        <v>2.0000000000000001E-4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312</v>
      </c>
      <c r="AT171" s="158" t="s">
        <v>417</v>
      </c>
      <c r="AU171" s="158" t="s">
        <v>95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248</v>
      </c>
      <c r="BM171" s="158" t="s">
        <v>1437</v>
      </c>
    </row>
    <row r="172" spans="1:65" s="2" customFormat="1" ht="14.45" customHeight="1">
      <c r="A172" s="29"/>
      <c r="B172" s="146"/>
      <c r="C172" s="147" t="s">
        <v>324</v>
      </c>
      <c r="D172" s="147" t="s">
        <v>186</v>
      </c>
      <c r="E172" s="148" t="s">
        <v>1438</v>
      </c>
      <c r="F172" s="149" t="s">
        <v>1439</v>
      </c>
      <c r="G172" s="150" t="s">
        <v>339</v>
      </c>
      <c r="H172" s="151">
        <v>15</v>
      </c>
      <c r="I172" s="152"/>
      <c r="J172" s="151">
        <f>ROUND(I172*H172,3)</f>
        <v>0</v>
      </c>
      <c r="K172" s="153"/>
      <c r="L172" s="30"/>
      <c r="M172" s="154" t="s">
        <v>1</v>
      </c>
      <c r="N172" s="155" t="s">
        <v>44</v>
      </c>
      <c r="O172" s="55"/>
      <c r="P172" s="156">
        <f>O172*H172</f>
        <v>0</v>
      </c>
      <c r="Q172" s="156">
        <v>0</v>
      </c>
      <c r="R172" s="156">
        <f>Q172*H172</f>
        <v>0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248</v>
      </c>
      <c r="AT172" s="158" t="s">
        <v>186</v>
      </c>
      <c r="AU172" s="158" t="s">
        <v>95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248</v>
      </c>
      <c r="BM172" s="158" t="s">
        <v>1440</v>
      </c>
    </row>
    <row r="173" spans="1:65" s="2" customFormat="1" ht="24.2" customHeight="1">
      <c r="A173" s="29"/>
      <c r="B173" s="146"/>
      <c r="C173" s="147" t="s">
        <v>328</v>
      </c>
      <c r="D173" s="147" t="s">
        <v>186</v>
      </c>
      <c r="E173" s="148" t="s">
        <v>1441</v>
      </c>
      <c r="F173" s="149" t="s">
        <v>1442</v>
      </c>
      <c r="G173" s="150" t="s">
        <v>339</v>
      </c>
      <c r="H173" s="151">
        <v>2</v>
      </c>
      <c r="I173" s="152"/>
      <c r="J173" s="151">
        <f>ROUND(I173*H173,3)</f>
        <v>0</v>
      </c>
      <c r="K173" s="153"/>
      <c r="L173" s="30"/>
      <c r="M173" s="154" t="s">
        <v>1</v>
      </c>
      <c r="N173" s="155" t="s">
        <v>44</v>
      </c>
      <c r="O173" s="55"/>
      <c r="P173" s="156">
        <f>O173*H173</f>
        <v>0</v>
      </c>
      <c r="Q173" s="156">
        <v>2.5999999999999998E-4</v>
      </c>
      <c r="R173" s="156">
        <f>Q173*H173</f>
        <v>5.1999999999999995E-4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248</v>
      </c>
      <c r="AT173" s="158" t="s">
        <v>186</v>
      </c>
      <c r="AU173" s="158" t="s">
        <v>95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248</v>
      </c>
      <c r="BM173" s="158" t="s">
        <v>1443</v>
      </c>
    </row>
    <row r="174" spans="1:65" s="2" customFormat="1" ht="24.2" customHeight="1">
      <c r="A174" s="29"/>
      <c r="B174" s="146"/>
      <c r="C174" s="161" t="s">
        <v>332</v>
      </c>
      <c r="D174" s="161" t="s">
        <v>417</v>
      </c>
      <c r="E174" s="162" t="s">
        <v>1444</v>
      </c>
      <c r="F174" s="163" t="s">
        <v>1445</v>
      </c>
      <c r="G174" s="164" t="s">
        <v>339</v>
      </c>
      <c r="H174" s="165">
        <v>2</v>
      </c>
      <c r="I174" s="166"/>
      <c r="J174" s="165">
        <f>ROUND(I174*H174,3)</f>
        <v>0</v>
      </c>
      <c r="K174" s="167"/>
      <c r="L174" s="168"/>
      <c r="M174" s="169" t="s">
        <v>1</v>
      </c>
      <c r="N174" s="170" t="s">
        <v>44</v>
      </c>
      <c r="O174" s="55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312</v>
      </c>
      <c r="AT174" s="158" t="s">
        <v>417</v>
      </c>
      <c r="AU174" s="158" t="s">
        <v>95</v>
      </c>
      <c r="AY174" s="14" t="s">
        <v>184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4" t="s">
        <v>90</v>
      </c>
      <c r="BK174" s="160">
        <f>ROUND(I174*H174,3)</f>
        <v>0</v>
      </c>
      <c r="BL174" s="14" t="s">
        <v>248</v>
      </c>
      <c r="BM174" s="158" t="s">
        <v>1446</v>
      </c>
    </row>
    <row r="175" spans="1:65" s="2" customFormat="1" ht="14.45" customHeight="1">
      <c r="A175" s="29"/>
      <c r="B175" s="146"/>
      <c r="C175" s="147" t="s">
        <v>336</v>
      </c>
      <c r="D175" s="147" t="s">
        <v>186</v>
      </c>
      <c r="E175" s="148" t="s">
        <v>1447</v>
      </c>
      <c r="F175" s="149" t="s">
        <v>1448</v>
      </c>
      <c r="G175" s="150" t="s">
        <v>339</v>
      </c>
      <c r="H175" s="151">
        <v>6</v>
      </c>
      <c r="I175" s="152"/>
      <c r="J175" s="151">
        <f>ROUND(I175*H175,3)</f>
        <v>0</v>
      </c>
      <c r="K175" s="153"/>
      <c r="L175" s="30"/>
      <c r="M175" s="154" t="s">
        <v>1</v>
      </c>
      <c r="N175" s="155" t="s">
        <v>44</v>
      </c>
      <c r="O175" s="55"/>
      <c r="P175" s="156">
        <f>O175*H175</f>
        <v>0</v>
      </c>
      <c r="Q175" s="156">
        <v>2.0000000000000002E-5</v>
      </c>
      <c r="R175" s="156">
        <f>Q175*H175</f>
        <v>1.2000000000000002E-4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248</v>
      </c>
      <c r="AT175" s="158" t="s">
        <v>186</v>
      </c>
      <c r="AU175" s="158" t="s">
        <v>95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248</v>
      </c>
      <c r="BM175" s="158" t="s">
        <v>1449</v>
      </c>
    </row>
    <row r="176" spans="1:65" s="2" customFormat="1" ht="14.45" customHeight="1">
      <c r="A176" s="29"/>
      <c r="B176" s="146"/>
      <c r="C176" s="161" t="s">
        <v>341</v>
      </c>
      <c r="D176" s="161" t="s">
        <v>417</v>
      </c>
      <c r="E176" s="162" t="s">
        <v>1450</v>
      </c>
      <c r="F176" s="163" t="s">
        <v>1451</v>
      </c>
      <c r="G176" s="164" t="s">
        <v>339</v>
      </c>
      <c r="H176" s="165">
        <v>6</v>
      </c>
      <c r="I176" s="166"/>
      <c r="J176" s="165">
        <f>ROUND(I176*H176,3)</f>
        <v>0</v>
      </c>
      <c r="K176" s="167"/>
      <c r="L176" s="168"/>
      <c r="M176" s="169" t="s">
        <v>1</v>
      </c>
      <c r="N176" s="170" t="s">
        <v>44</v>
      </c>
      <c r="O176" s="55"/>
      <c r="P176" s="156">
        <f>O176*H176</f>
        <v>0</v>
      </c>
      <c r="Q176" s="156">
        <v>6.9999999999999999E-4</v>
      </c>
      <c r="R176" s="156">
        <f>Q176*H176</f>
        <v>4.1999999999999997E-3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312</v>
      </c>
      <c r="AT176" s="158" t="s">
        <v>417</v>
      </c>
      <c r="AU176" s="158" t="s">
        <v>95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248</v>
      </c>
      <c r="BM176" s="158" t="s">
        <v>1452</v>
      </c>
    </row>
    <row r="177" spans="1:65" s="2" customFormat="1" ht="14.45" customHeight="1">
      <c r="A177" s="29"/>
      <c r="B177" s="146"/>
      <c r="C177" s="147" t="s">
        <v>345</v>
      </c>
      <c r="D177" s="147" t="s">
        <v>186</v>
      </c>
      <c r="E177" s="148" t="s">
        <v>1453</v>
      </c>
      <c r="F177" s="149" t="s">
        <v>1454</v>
      </c>
      <c r="G177" s="150" t="s">
        <v>339</v>
      </c>
      <c r="H177" s="151">
        <v>6</v>
      </c>
      <c r="I177" s="152"/>
      <c r="J177" s="151">
        <f>ROUND(I177*H177,3)</f>
        <v>0</v>
      </c>
      <c r="K177" s="153"/>
      <c r="L177" s="30"/>
      <c r="M177" s="154" t="s">
        <v>1</v>
      </c>
      <c r="N177" s="155" t="s">
        <v>44</v>
      </c>
      <c r="O177" s="55"/>
      <c r="P177" s="156">
        <f>O177*H177</f>
        <v>0</v>
      </c>
      <c r="Q177" s="156">
        <v>2.0000000000000002E-5</v>
      </c>
      <c r="R177" s="156">
        <f>Q177*H177</f>
        <v>1.2000000000000002E-4</v>
      </c>
      <c r="S177" s="156">
        <v>0</v>
      </c>
      <c r="T177" s="157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248</v>
      </c>
      <c r="AT177" s="158" t="s">
        <v>186</v>
      </c>
      <c r="AU177" s="158" t="s">
        <v>95</v>
      </c>
      <c r="AY177" s="14" t="s">
        <v>184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4" t="s">
        <v>90</v>
      </c>
      <c r="BK177" s="160">
        <f>ROUND(I177*H177,3)</f>
        <v>0</v>
      </c>
      <c r="BL177" s="14" t="s">
        <v>248</v>
      </c>
      <c r="BM177" s="158" t="s">
        <v>1455</v>
      </c>
    </row>
    <row r="178" spans="1:65" s="2" customFormat="1" ht="14.45" customHeight="1">
      <c r="A178" s="29"/>
      <c r="B178" s="146"/>
      <c r="C178" s="161" t="s">
        <v>349</v>
      </c>
      <c r="D178" s="161" t="s">
        <v>417</v>
      </c>
      <c r="E178" s="162" t="s">
        <v>1456</v>
      </c>
      <c r="F178" s="163" t="s">
        <v>1457</v>
      </c>
      <c r="G178" s="164" t="s">
        <v>339</v>
      </c>
      <c r="H178" s="165">
        <v>6</v>
      </c>
      <c r="I178" s="166"/>
      <c r="J178" s="165">
        <f>ROUND(I178*H178,3)</f>
        <v>0</v>
      </c>
      <c r="K178" s="167"/>
      <c r="L178" s="168"/>
      <c r="M178" s="169" t="s">
        <v>1</v>
      </c>
      <c r="N178" s="170" t="s">
        <v>44</v>
      </c>
      <c r="O178" s="55"/>
      <c r="P178" s="156">
        <f>O178*H178</f>
        <v>0</v>
      </c>
      <c r="Q178" s="156">
        <v>6.9999999999999999E-4</v>
      </c>
      <c r="R178" s="156">
        <f>Q178*H178</f>
        <v>4.1999999999999997E-3</v>
      </c>
      <c r="S178" s="156">
        <v>0</v>
      </c>
      <c r="T178" s="157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312</v>
      </c>
      <c r="AT178" s="158" t="s">
        <v>417</v>
      </c>
      <c r="AU178" s="158" t="s">
        <v>95</v>
      </c>
      <c r="AY178" s="14" t="s">
        <v>184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4" t="s">
        <v>90</v>
      </c>
      <c r="BK178" s="160">
        <f>ROUND(I178*H178,3)</f>
        <v>0</v>
      </c>
      <c r="BL178" s="14" t="s">
        <v>248</v>
      </c>
      <c r="BM178" s="158" t="s">
        <v>1458</v>
      </c>
    </row>
    <row r="179" spans="1:65" s="2" customFormat="1" ht="24.2" customHeight="1">
      <c r="A179" s="29"/>
      <c r="B179" s="146"/>
      <c r="C179" s="147" t="s">
        <v>353</v>
      </c>
      <c r="D179" s="147" t="s">
        <v>186</v>
      </c>
      <c r="E179" s="148" t="s">
        <v>1459</v>
      </c>
      <c r="F179" s="149" t="s">
        <v>1460</v>
      </c>
      <c r="G179" s="150" t="s">
        <v>389</v>
      </c>
      <c r="H179" s="151">
        <v>24.5</v>
      </c>
      <c r="I179" s="152"/>
      <c r="J179" s="151">
        <f>ROUND(I179*H179,3)</f>
        <v>0</v>
      </c>
      <c r="K179" s="153"/>
      <c r="L179" s="30"/>
      <c r="M179" s="154" t="s">
        <v>1</v>
      </c>
      <c r="N179" s="155" t="s">
        <v>44</v>
      </c>
      <c r="O179" s="55"/>
      <c r="P179" s="156">
        <f>O179*H179</f>
        <v>0</v>
      </c>
      <c r="Q179" s="156">
        <v>1.8000000000000001E-4</v>
      </c>
      <c r="R179" s="156">
        <f>Q179*H179</f>
        <v>4.4099999999999999E-3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248</v>
      </c>
      <c r="AT179" s="158" t="s">
        <v>186</v>
      </c>
      <c r="AU179" s="158" t="s">
        <v>95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248</v>
      </c>
      <c r="BM179" s="158" t="s">
        <v>1461</v>
      </c>
    </row>
    <row r="180" spans="1:65" s="2" customFormat="1" ht="24.2" customHeight="1">
      <c r="A180" s="29"/>
      <c r="B180" s="146"/>
      <c r="C180" s="147" t="s">
        <v>357</v>
      </c>
      <c r="D180" s="147" t="s">
        <v>186</v>
      </c>
      <c r="E180" s="148" t="s">
        <v>1462</v>
      </c>
      <c r="F180" s="149" t="s">
        <v>1463</v>
      </c>
      <c r="G180" s="150" t="s">
        <v>389</v>
      </c>
      <c r="H180" s="151">
        <v>24.5</v>
      </c>
      <c r="I180" s="152"/>
      <c r="J180" s="151">
        <f>ROUND(I180*H180,3)</f>
        <v>0</v>
      </c>
      <c r="K180" s="153"/>
      <c r="L180" s="30"/>
      <c r="M180" s="154" t="s">
        <v>1</v>
      </c>
      <c r="N180" s="155" t="s">
        <v>44</v>
      </c>
      <c r="O180" s="55"/>
      <c r="P180" s="156">
        <f>O180*H180</f>
        <v>0</v>
      </c>
      <c r="Q180" s="156">
        <v>1.0000000000000001E-5</v>
      </c>
      <c r="R180" s="156">
        <f>Q180*H180</f>
        <v>2.4500000000000005E-4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248</v>
      </c>
      <c r="AT180" s="158" t="s">
        <v>186</v>
      </c>
      <c r="AU180" s="158" t="s">
        <v>95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248</v>
      </c>
      <c r="BM180" s="158" t="s">
        <v>1464</v>
      </c>
    </row>
    <row r="181" spans="1:65" s="2" customFormat="1" ht="24.2" customHeight="1">
      <c r="A181" s="29"/>
      <c r="B181" s="146"/>
      <c r="C181" s="147" t="s">
        <v>361</v>
      </c>
      <c r="D181" s="147" t="s">
        <v>186</v>
      </c>
      <c r="E181" s="148" t="s">
        <v>1465</v>
      </c>
      <c r="F181" s="149" t="s">
        <v>1466</v>
      </c>
      <c r="G181" s="150" t="s">
        <v>236</v>
      </c>
      <c r="H181" s="151">
        <v>0.88200000000000001</v>
      </c>
      <c r="I181" s="152"/>
      <c r="J181" s="151">
        <f>ROUND(I181*H181,3)</f>
        <v>0</v>
      </c>
      <c r="K181" s="153"/>
      <c r="L181" s="30"/>
      <c r="M181" s="154" t="s">
        <v>1</v>
      </c>
      <c r="N181" s="155" t="s">
        <v>44</v>
      </c>
      <c r="O181" s="55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248</v>
      </c>
      <c r="AT181" s="158" t="s">
        <v>186</v>
      </c>
      <c r="AU181" s="158" t="s">
        <v>95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248</v>
      </c>
      <c r="BM181" s="158" t="s">
        <v>1467</v>
      </c>
    </row>
    <row r="182" spans="1:65" s="12" customFormat="1" ht="20.85" customHeight="1">
      <c r="B182" s="133"/>
      <c r="D182" s="134" t="s">
        <v>77</v>
      </c>
      <c r="E182" s="144" t="s">
        <v>1468</v>
      </c>
      <c r="F182" s="144" t="s">
        <v>1469</v>
      </c>
      <c r="I182" s="136"/>
      <c r="J182" s="145">
        <f>BK182</f>
        <v>0</v>
      </c>
      <c r="L182" s="133"/>
      <c r="M182" s="138"/>
      <c r="N182" s="139"/>
      <c r="O182" s="139"/>
      <c r="P182" s="140">
        <f>SUM(P183:P216)</f>
        <v>0</v>
      </c>
      <c r="Q182" s="139"/>
      <c r="R182" s="140">
        <f>SUM(R183:R216)</f>
        <v>0.19137000000000004</v>
      </c>
      <c r="S182" s="139"/>
      <c r="T182" s="141">
        <f>SUM(T183:T216)</f>
        <v>0</v>
      </c>
      <c r="AR182" s="134" t="s">
        <v>90</v>
      </c>
      <c r="AT182" s="142" t="s">
        <v>77</v>
      </c>
      <c r="AU182" s="142" t="s">
        <v>90</v>
      </c>
      <c r="AY182" s="134" t="s">
        <v>184</v>
      </c>
      <c r="BK182" s="143">
        <f>SUM(BK183:BK216)</f>
        <v>0</v>
      </c>
    </row>
    <row r="183" spans="1:65" s="2" customFormat="1" ht="24.2" customHeight="1">
      <c r="A183" s="29"/>
      <c r="B183" s="146"/>
      <c r="C183" s="147" t="s">
        <v>365</v>
      </c>
      <c r="D183" s="147" t="s">
        <v>186</v>
      </c>
      <c r="E183" s="148" t="s">
        <v>1470</v>
      </c>
      <c r="F183" s="149" t="s">
        <v>1471</v>
      </c>
      <c r="G183" s="150" t="s">
        <v>339</v>
      </c>
      <c r="H183" s="151">
        <v>2</v>
      </c>
      <c r="I183" s="152"/>
      <c r="J183" s="151">
        <f>ROUND(I183*H183,3)</f>
        <v>0</v>
      </c>
      <c r="K183" s="153"/>
      <c r="L183" s="30"/>
      <c r="M183" s="154" t="s">
        <v>1</v>
      </c>
      <c r="N183" s="155" t="s">
        <v>44</v>
      </c>
      <c r="O183" s="55"/>
      <c r="P183" s="156">
        <f>O183*H183</f>
        <v>0</v>
      </c>
      <c r="Q183" s="156">
        <v>7.2000000000000005E-4</v>
      </c>
      <c r="R183" s="156">
        <f>Q183*H183</f>
        <v>1.4400000000000001E-3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248</v>
      </c>
      <c r="AT183" s="158" t="s">
        <v>186</v>
      </c>
      <c r="AU183" s="158" t="s">
        <v>95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248</v>
      </c>
      <c r="BM183" s="158" t="s">
        <v>1472</v>
      </c>
    </row>
    <row r="184" spans="1:65" s="2" customFormat="1" ht="49.15" customHeight="1">
      <c r="A184" s="29"/>
      <c r="B184" s="146"/>
      <c r="C184" s="161" t="s">
        <v>369</v>
      </c>
      <c r="D184" s="161" t="s">
        <v>417</v>
      </c>
      <c r="E184" s="162" t="s">
        <v>1473</v>
      </c>
      <c r="F184" s="163" t="s">
        <v>1474</v>
      </c>
      <c r="G184" s="164" t="s">
        <v>339</v>
      </c>
      <c r="H184" s="165">
        <v>2</v>
      </c>
      <c r="I184" s="166"/>
      <c r="J184" s="165">
        <f>ROUND(I184*H184,3)</f>
        <v>0</v>
      </c>
      <c r="K184" s="167"/>
      <c r="L184" s="168"/>
      <c r="M184" s="169" t="s">
        <v>1</v>
      </c>
      <c r="N184" s="170" t="s">
        <v>44</v>
      </c>
      <c r="O184" s="55"/>
      <c r="P184" s="156">
        <f>O184*H184</f>
        <v>0</v>
      </c>
      <c r="Q184" s="156">
        <v>2.58E-2</v>
      </c>
      <c r="R184" s="156">
        <f>Q184*H184</f>
        <v>5.16E-2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312</v>
      </c>
      <c r="AT184" s="158" t="s">
        <v>417</v>
      </c>
      <c r="AU184" s="158" t="s">
        <v>95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248</v>
      </c>
      <c r="BM184" s="158" t="s">
        <v>1475</v>
      </c>
    </row>
    <row r="185" spans="1:65" s="2" customFormat="1" ht="24.2" customHeight="1">
      <c r="A185" s="29"/>
      <c r="B185" s="146"/>
      <c r="C185" s="147" t="s">
        <v>374</v>
      </c>
      <c r="D185" s="147" t="s">
        <v>186</v>
      </c>
      <c r="E185" s="148" t="s">
        <v>1476</v>
      </c>
      <c r="F185" s="149" t="s">
        <v>1477</v>
      </c>
      <c r="G185" s="150" t="s">
        <v>339</v>
      </c>
      <c r="H185" s="151">
        <v>2</v>
      </c>
      <c r="I185" s="152"/>
      <c r="J185" s="151">
        <f>ROUND(I185*H185,3)</f>
        <v>0</v>
      </c>
      <c r="K185" s="153"/>
      <c r="L185" s="30"/>
      <c r="M185" s="154" t="s">
        <v>1</v>
      </c>
      <c r="N185" s="155" t="s">
        <v>44</v>
      </c>
      <c r="O185" s="55"/>
      <c r="P185" s="156">
        <f>O185*H185</f>
        <v>0</v>
      </c>
      <c r="Q185" s="156">
        <v>2.7E-4</v>
      </c>
      <c r="R185" s="156">
        <f>Q185*H185</f>
        <v>5.4000000000000001E-4</v>
      </c>
      <c r="S185" s="156">
        <v>0</v>
      </c>
      <c r="T185" s="157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248</v>
      </c>
      <c r="AT185" s="158" t="s">
        <v>186</v>
      </c>
      <c r="AU185" s="158" t="s">
        <v>95</v>
      </c>
      <c r="AY185" s="14" t="s">
        <v>184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4" t="s">
        <v>90</v>
      </c>
      <c r="BK185" s="160">
        <f>ROUND(I185*H185,3)</f>
        <v>0</v>
      </c>
      <c r="BL185" s="14" t="s">
        <v>248</v>
      </c>
      <c r="BM185" s="158" t="s">
        <v>1478</v>
      </c>
    </row>
    <row r="186" spans="1:65" s="2" customFormat="1" ht="24.2" customHeight="1">
      <c r="A186" s="29"/>
      <c r="B186" s="146"/>
      <c r="C186" s="161" t="s">
        <v>378</v>
      </c>
      <c r="D186" s="161" t="s">
        <v>417</v>
      </c>
      <c r="E186" s="162" t="s">
        <v>1479</v>
      </c>
      <c r="F186" s="163" t="s">
        <v>1480</v>
      </c>
      <c r="G186" s="164" t="s">
        <v>339</v>
      </c>
      <c r="H186" s="165">
        <v>1</v>
      </c>
      <c r="I186" s="166"/>
      <c r="J186" s="165">
        <f>ROUND(I186*H186,3)</f>
        <v>0</v>
      </c>
      <c r="K186" s="167"/>
      <c r="L186" s="168"/>
      <c r="M186" s="169" t="s">
        <v>1</v>
      </c>
      <c r="N186" s="170" t="s">
        <v>44</v>
      </c>
      <c r="O186" s="55"/>
      <c r="P186" s="156">
        <f>O186*H186</f>
        <v>0</v>
      </c>
      <c r="Q186" s="156">
        <v>3.5999999999999997E-2</v>
      </c>
      <c r="R186" s="156">
        <f>Q186*H186</f>
        <v>3.5999999999999997E-2</v>
      </c>
      <c r="S186" s="156">
        <v>0</v>
      </c>
      <c r="T186" s="157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312</v>
      </c>
      <c r="AT186" s="158" t="s">
        <v>417</v>
      </c>
      <c r="AU186" s="158" t="s">
        <v>95</v>
      </c>
      <c r="AY186" s="14" t="s">
        <v>184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4" t="s">
        <v>90</v>
      </c>
      <c r="BK186" s="160">
        <f>ROUND(I186*H186,3)</f>
        <v>0</v>
      </c>
      <c r="BL186" s="14" t="s">
        <v>248</v>
      </c>
      <c r="BM186" s="158" t="s">
        <v>1481</v>
      </c>
    </row>
    <row r="187" spans="1:65" s="2" customFormat="1" ht="24.2" customHeight="1">
      <c r="A187" s="29"/>
      <c r="B187" s="146"/>
      <c r="C187" s="161" t="s">
        <v>382</v>
      </c>
      <c r="D187" s="161" t="s">
        <v>417</v>
      </c>
      <c r="E187" s="162" t="s">
        <v>1482</v>
      </c>
      <c r="F187" s="163" t="s">
        <v>1483</v>
      </c>
      <c r="G187" s="164" t="s">
        <v>339</v>
      </c>
      <c r="H187" s="165">
        <v>1</v>
      </c>
      <c r="I187" s="166"/>
      <c r="J187" s="165">
        <f>ROUND(I187*H187,3)</f>
        <v>0</v>
      </c>
      <c r="K187" s="167"/>
      <c r="L187" s="168"/>
      <c r="M187" s="169" t="s">
        <v>1</v>
      </c>
      <c r="N187" s="170" t="s">
        <v>44</v>
      </c>
      <c r="O187" s="55"/>
      <c r="P187" s="156">
        <f>O187*H187</f>
        <v>0</v>
      </c>
      <c r="Q187" s="156">
        <v>1.4999999999999999E-2</v>
      </c>
      <c r="R187" s="156">
        <f>Q187*H187</f>
        <v>1.4999999999999999E-2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312</v>
      </c>
      <c r="AT187" s="158" t="s">
        <v>417</v>
      </c>
      <c r="AU187" s="158" t="s">
        <v>95</v>
      </c>
      <c r="AY187" s="14" t="s">
        <v>184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90</v>
      </c>
      <c r="BK187" s="160">
        <f>ROUND(I187*H187,3)</f>
        <v>0</v>
      </c>
      <c r="BL187" s="14" t="s">
        <v>248</v>
      </c>
      <c r="BM187" s="158" t="s">
        <v>1484</v>
      </c>
    </row>
    <row r="188" spans="1:65" s="2" customFormat="1" ht="24.2" customHeight="1">
      <c r="A188" s="29"/>
      <c r="B188" s="146"/>
      <c r="C188" s="147" t="s">
        <v>386</v>
      </c>
      <c r="D188" s="147" t="s">
        <v>186</v>
      </c>
      <c r="E188" s="148" t="s">
        <v>1485</v>
      </c>
      <c r="F188" s="149" t="s">
        <v>1486</v>
      </c>
      <c r="G188" s="150" t="s">
        <v>339</v>
      </c>
      <c r="H188" s="151">
        <v>3</v>
      </c>
      <c r="I188" s="152"/>
      <c r="J188" s="151">
        <f>ROUND(I188*H188,3)</f>
        <v>0</v>
      </c>
      <c r="K188" s="153"/>
      <c r="L188" s="30"/>
      <c r="M188" s="154" t="s">
        <v>1</v>
      </c>
      <c r="N188" s="155" t="s">
        <v>44</v>
      </c>
      <c r="O188" s="55"/>
      <c r="P188" s="156">
        <f>O188*H188</f>
        <v>0</v>
      </c>
      <c r="Q188" s="156">
        <v>4.0000000000000003E-5</v>
      </c>
      <c r="R188" s="156">
        <f>Q188*H188</f>
        <v>1.2000000000000002E-4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248</v>
      </c>
      <c r="AT188" s="158" t="s">
        <v>186</v>
      </c>
      <c r="AU188" s="158" t="s">
        <v>95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248</v>
      </c>
      <c r="BM188" s="158" t="s">
        <v>1487</v>
      </c>
    </row>
    <row r="189" spans="1:65" s="2" customFormat="1" ht="24.2" customHeight="1">
      <c r="A189" s="29"/>
      <c r="B189" s="146"/>
      <c r="C189" s="161" t="s">
        <v>391</v>
      </c>
      <c r="D189" s="161" t="s">
        <v>417</v>
      </c>
      <c r="E189" s="162" t="s">
        <v>1488</v>
      </c>
      <c r="F189" s="163" t="s">
        <v>1489</v>
      </c>
      <c r="G189" s="164" t="s">
        <v>339</v>
      </c>
      <c r="H189" s="165">
        <v>3</v>
      </c>
      <c r="I189" s="166"/>
      <c r="J189" s="165">
        <f>ROUND(I189*H189,3)</f>
        <v>0</v>
      </c>
      <c r="K189" s="167"/>
      <c r="L189" s="168"/>
      <c r="M189" s="169" t="s">
        <v>1</v>
      </c>
      <c r="N189" s="170" t="s">
        <v>44</v>
      </c>
      <c r="O189" s="55"/>
      <c r="P189" s="156">
        <f>O189*H189</f>
        <v>0</v>
      </c>
      <c r="Q189" s="156">
        <v>2.3999999999999998E-3</v>
      </c>
      <c r="R189" s="156">
        <f>Q189*H189</f>
        <v>7.1999999999999998E-3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312</v>
      </c>
      <c r="AT189" s="158" t="s">
        <v>417</v>
      </c>
      <c r="AU189" s="158" t="s">
        <v>95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248</v>
      </c>
      <c r="BM189" s="158" t="s">
        <v>1490</v>
      </c>
    </row>
    <row r="190" spans="1:65" s="2" customFormat="1" ht="24.2" customHeight="1">
      <c r="A190" s="29"/>
      <c r="B190" s="146"/>
      <c r="C190" s="147" t="s">
        <v>395</v>
      </c>
      <c r="D190" s="147" t="s">
        <v>186</v>
      </c>
      <c r="E190" s="148" t="s">
        <v>1491</v>
      </c>
      <c r="F190" s="149" t="s">
        <v>1492</v>
      </c>
      <c r="G190" s="150" t="s">
        <v>339</v>
      </c>
      <c r="H190" s="151">
        <v>3</v>
      </c>
      <c r="I190" s="152"/>
      <c r="J190" s="151">
        <f>ROUND(I190*H190,3)</f>
        <v>0</v>
      </c>
      <c r="K190" s="153"/>
      <c r="L190" s="30"/>
      <c r="M190" s="154" t="s">
        <v>1</v>
      </c>
      <c r="N190" s="155" t="s">
        <v>44</v>
      </c>
      <c r="O190" s="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248</v>
      </c>
      <c r="AT190" s="158" t="s">
        <v>186</v>
      </c>
      <c r="AU190" s="158" t="s">
        <v>95</v>
      </c>
      <c r="AY190" s="14" t="s">
        <v>184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90</v>
      </c>
      <c r="BK190" s="160">
        <f>ROUND(I190*H190,3)</f>
        <v>0</v>
      </c>
      <c r="BL190" s="14" t="s">
        <v>248</v>
      </c>
      <c r="BM190" s="158" t="s">
        <v>1493</v>
      </c>
    </row>
    <row r="191" spans="1:65" s="2" customFormat="1" ht="24.2" customHeight="1">
      <c r="A191" s="29"/>
      <c r="B191" s="146"/>
      <c r="C191" s="161" t="s">
        <v>399</v>
      </c>
      <c r="D191" s="161" t="s">
        <v>417</v>
      </c>
      <c r="E191" s="162" t="s">
        <v>1494</v>
      </c>
      <c r="F191" s="163" t="s">
        <v>1495</v>
      </c>
      <c r="G191" s="164" t="s">
        <v>339</v>
      </c>
      <c r="H191" s="165">
        <v>3</v>
      </c>
      <c r="I191" s="166"/>
      <c r="J191" s="165">
        <f>ROUND(I191*H191,3)</f>
        <v>0</v>
      </c>
      <c r="K191" s="167"/>
      <c r="L191" s="168"/>
      <c r="M191" s="169" t="s">
        <v>1</v>
      </c>
      <c r="N191" s="170" t="s">
        <v>44</v>
      </c>
      <c r="O191" s="55"/>
      <c r="P191" s="156">
        <f>O191*H191</f>
        <v>0</v>
      </c>
      <c r="Q191" s="156">
        <v>3.1E-4</v>
      </c>
      <c r="R191" s="156">
        <f>Q191*H191</f>
        <v>9.3000000000000005E-4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312</v>
      </c>
      <c r="AT191" s="158" t="s">
        <v>417</v>
      </c>
      <c r="AU191" s="158" t="s">
        <v>95</v>
      </c>
      <c r="AY191" s="14" t="s">
        <v>184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90</v>
      </c>
      <c r="BK191" s="160">
        <f>ROUND(I191*H191,3)</f>
        <v>0</v>
      </c>
      <c r="BL191" s="14" t="s">
        <v>248</v>
      </c>
      <c r="BM191" s="158" t="s">
        <v>1496</v>
      </c>
    </row>
    <row r="192" spans="1:65" s="2" customFormat="1" ht="24.2" customHeight="1">
      <c r="A192" s="29"/>
      <c r="B192" s="146"/>
      <c r="C192" s="147" t="s">
        <v>403</v>
      </c>
      <c r="D192" s="147" t="s">
        <v>186</v>
      </c>
      <c r="E192" s="148" t="s">
        <v>1497</v>
      </c>
      <c r="F192" s="149" t="s">
        <v>1498</v>
      </c>
      <c r="G192" s="150" t="s">
        <v>339</v>
      </c>
      <c r="H192" s="151">
        <v>1</v>
      </c>
      <c r="I192" s="152"/>
      <c r="J192" s="151">
        <f>ROUND(I192*H192,3)</f>
        <v>0</v>
      </c>
      <c r="K192" s="153"/>
      <c r="L192" s="30"/>
      <c r="M192" s="154" t="s">
        <v>1</v>
      </c>
      <c r="N192" s="155" t="s">
        <v>44</v>
      </c>
      <c r="O192" s="55"/>
      <c r="P192" s="156">
        <f>O192*H192</f>
        <v>0</v>
      </c>
      <c r="Q192" s="156">
        <v>3.6999999999999999E-4</v>
      </c>
      <c r="R192" s="156">
        <f>Q192*H192</f>
        <v>3.6999999999999999E-4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248</v>
      </c>
      <c r="AT192" s="158" t="s">
        <v>186</v>
      </c>
      <c r="AU192" s="158" t="s">
        <v>95</v>
      </c>
      <c r="AY192" s="14" t="s">
        <v>184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90</v>
      </c>
      <c r="BK192" s="160">
        <f>ROUND(I192*H192,3)</f>
        <v>0</v>
      </c>
      <c r="BL192" s="14" t="s">
        <v>248</v>
      </c>
      <c r="BM192" s="158" t="s">
        <v>1499</v>
      </c>
    </row>
    <row r="193" spans="1:65" s="2" customFormat="1" ht="24.2" customHeight="1">
      <c r="A193" s="29"/>
      <c r="B193" s="146"/>
      <c r="C193" s="161" t="s">
        <v>407</v>
      </c>
      <c r="D193" s="161" t="s">
        <v>417</v>
      </c>
      <c r="E193" s="162" t="s">
        <v>1500</v>
      </c>
      <c r="F193" s="163" t="s">
        <v>1501</v>
      </c>
      <c r="G193" s="164" t="s">
        <v>339</v>
      </c>
      <c r="H193" s="165">
        <v>1</v>
      </c>
      <c r="I193" s="166"/>
      <c r="J193" s="165">
        <f>ROUND(I193*H193,3)</f>
        <v>0</v>
      </c>
      <c r="K193" s="167"/>
      <c r="L193" s="168"/>
      <c r="M193" s="169" t="s">
        <v>1</v>
      </c>
      <c r="N193" s="170" t="s">
        <v>44</v>
      </c>
      <c r="O193" s="55"/>
      <c r="P193" s="156">
        <f>O193*H193</f>
        <v>0</v>
      </c>
      <c r="Q193" s="156">
        <v>3.8730000000000001E-2</v>
      </c>
      <c r="R193" s="156">
        <f>Q193*H193</f>
        <v>3.8730000000000001E-2</v>
      </c>
      <c r="S193" s="156">
        <v>0</v>
      </c>
      <c r="T193" s="157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8" t="s">
        <v>312</v>
      </c>
      <c r="AT193" s="158" t="s">
        <v>417</v>
      </c>
      <c r="AU193" s="158" t="s">
        <v>95</v>
      </c>
      <c r="AY193" s="14" t="s">
        <v>184</v>
      </c>
      <c r="BE193" s="159">
        <f>IF(N193="základná",J193,0)</f>
        <v>0</v>
      </c>
      <c r="BF193" s="159">
        <f>IF(N193="znížená",J193,0)</f>
        <v>0</v>
      </c>
      <c r="BG193" s="159">
        <f>IF(N193="zákl. prenesená",J193,0)</f>
        <v>0</v>
      </c>
      <c r="BH193" s="159">
        <f>IF(N193="zníž. prenesená",J193,0)</f>
        <v>0</v>
      </c>
      <c r="BI193" s="159">
        <f>IF(N193="nulová",J193,0)</f>
        <v>0</v>
      </c>
      <c r="BJ193" s="14" t="s">
        <v>90</v>
      </c>
      <c r="BK193" s="160">
        <f>ROUND(I193*H193,3)</f>
        <v>0</v>
      </c>
      <c r="BL193" s="14" t="s">
        <v>248</v>
      </c>
      <c r="BM193" s="158" t="s">
        <v>1502</v>
      </c>
    </row>
    <row r="194" spans="1:65" s="2" customFormat="1" ht="14.45" customHeight="1">
      <c r="A194" s="29"/>
      <c r="B194" s="146"/>
      <c r="C194" s="147" t="s">
        <v>411</v>
      </c>
      <c r="D194" s="147" t="s">
        <v>186</v>
      </c>
      <c r="E194" s="148" t="s">
        <v>1503</v>
      </c>
      <c r="F194" s="149" t="s">
        <v>1504</v>
      </c>
      <c r="G194" s="150" t="s">
        <v>339</v>
      </c>
      <c r="H194" s="151">
        <v>1</v>
      </c>
      <c r="I194" s="152"/>
      <c r="J194" s="151">
        <f>ROUND(I194*H194,3)</f>
        <v>0</v>
      </c>
      <c r="K194" s="153"/>
      <c r="L194" s="30"/>
      <c r="M194" s="154" t="s">
        <v>1</v>
      </c>
      <c r="N194" s="155" t="s">
        <v>44</v>
      </c>
      <c r="O194" s="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248</v>
      </c>
      <c r="AT194" s="158" t="s">
        <v>186</v>
      </c>
      <c r="AU194" s="158" t="s">
        <v>95</v>
      </c>
      <c r="AY194" s="14" t="s">
        <v>184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90</v>
      </c>
      <c r="BK194" s="160">
        <f>ROUND(I194*H194,3)</f>
        <v>0</v>
      </c>
      <c r="BL194" s="14" t="s">
        <v>248</v>
      </c>
      <c r="BM194" s="158" t="s">
        <v>1505</v>
      </c>
    </row>
    <row r="195" spans="1:65" s="2" customFormat="1" ht="24.2" customHeight="1">
      <c r="A195" s="29"/>
      <c r="B195" s="146"/>
      <c r="C195" s="161" t="s">
        <v>416</v>
      </c>
      <c r="D195" s="161" t="s">
        <v>417</v>
      </c>
      <c r="E195" s="162" t="s">
        <v>1506</v>
      </c>
      <c r="F195" s="163" t="s">
        <v>1507</v>
      </c>
      <c r="G195" s="164" t="s">
        <v>339</v>
      </c>
      <c r="H195" s="165">
        <v>1</v>
      </c>
      <c r="I195" s="166"/>
      <c r="J195" s="165">
        <f>ROUND(I195*H195,3)</f>
        <v>0</v>
      </c>
      <c r="K195" s="167"/>
      <c r="L195" s="168"/>
      <c r="M195" s="169" t="s">
        <v>1</v>
      </c>
      <c r="N195" s="170" t="s">
        <v>44</v>
      </c>
      <c r="O195" s="55"/>
      <c r="P195" s="156">
        <f>O195*H195</f>
        <v>0</v>
      </c>
      <c r="Q195" s="156">
        <v>5.0000000000000001E-4</v>
      </c>
      <c r="R195" s="156">
        <f>Q195*H195</f>
        <v>5.0000000000000001E-4</v>
      </c>
      <c r="S195" s="156">
        <v>0</v>
      </c>
      <c r="T195" s="15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312</v>
      </c>
      <c r="AT195" s="158" t="s">
        <v>417</v>
      </c>
      <c r="AU195" s="158" t="s">
        <v>95</v>
      </c>
      <c r="AY195" s="14" t="s">
        <v>184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4" t="s">
        <v>90</v>
      </c>
      <c r="BK195" s="160">
        <f>ROUND(I195*H195,3)</f>
        <v>0</v>
      </c>
      <c r="BL195" s="14" t="s">
        <v>248</v>
      </c>
      <c r="BM195" s="158" t="s">
        <v>1508</v>
      </c>
    </row>
    <row r="196" spans="1:65" s="2" customFormat="1" ht="24.2" customHeight="1">
      <c r="A196" s="29"/>
      <c r="B196" s="146"/>
      <c r="C196" s="147" t="s">
        <v>421</v>
      </c>
      <c r="D196" s="147" t="s">
        <v>186</v>
      </c>
      <c r="E196" s="148" t="s">
        <v>1509</v>
      </c>
      <c r="F196" s="149" t="s">
        <v>1510</v>
      </c>
      <c r="G196" s="150" t="s">
        <v>339</v>
      </c>
      <c r="H196" s="151">
        <v>1</v>
      </c>
      <c r="I196" s="152"/>
      <c r="J196" s="151">
        <f>ROUND(I196*H196,3)</f>
        <v>0</v>
      </c>
      <c r="K196" s="153"/>
      <c r="L196" s="30"/>
      <c r="M196" s="154" t="s">
        <v>1</v>
      </c>
      <c r="N196" s="155" t="s">
        <v>44</v>
      </c>
      <c r="O196" s="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248</v>
      </c>
      <c r="AT196" s="158" t="s">
        <v>186</v>
      </c>
      <c r="AU196" s="158" t="s">
        <v>95</v>
      </c>
      <c r="AY196" s="14" t="s">
        <v>184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4" t="s">
        <v>90</v>
      </c>
      <c r="BK196" s="160">
        <f>ROUND(I196*H196,3)</f>
        <v>0</v>
      </c>
      <c r="BL196" s="14" t="s">
        <v>248</v>
      </c>
      <c r="BM196" s="158" t="s">
        <v>1511</v>
      </c>
    </row>
    <row r="197" spans="1:65" s="2" customFormat="1" ht="37.9" customHeight="1">
      <c r="A197" s="29"/>
      <c r="B197" s="146"/>
      <c r="C197" s="161" t="s">
        <v>425</v>
      </c>
      <c r="D197" s="161" t="s">
        <v>417</v>
      </c>
      <c r="E197" s="162" t="s">
        <v>1512</v>
      </c>
      <c r="F197" s="163" t="s">
        <v>1513</v>
      </c>
      <c r="G197" s="164" t="s">
        <v>339</v>
      </c>
      <c r="H197" s="165">
        <v>1</v>
      </c>
      <c r="I197" s="166"/>
      <c r="J197" s="165">
        <f>ROUND(I197*H197,3)</f>
        <v>0</v>
      </c>
      <c r="K197" s="167"/>
      <c r="L197" s="168"/>
      <c r="M197" s="169" t="s">
        <v>1</v>
      </c>
      <c r="N197" s="170" t="s">
        <v>44</v>
      </c>
      <c r="O197" s="55"/>
      <c r="P197" s="156">
        <f>O197*H197</f>
        <v>0</v>
      </c>
      <c r="Q197" s="156">
        <v>3.3E-4</v>
      </c>
      <c r="R197" s="156">
        <f>Q197*H197</f>
        <v>3.3E-4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312</v>
      </c>
      <c r="AT197" s="158" t="s">
        <v>417</v>
      </c>
      <c r="AU197" s="158" t="s">
        <v>95</v>
      </c>
      <c r="AY197" s="14" t="s">
        <v>184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90</v>
      </c>
      <c r="BK197" s="160">
        <f>ROUND(I197*H197,3)</f>
        <v>0</v>
      </c>
      <c r="BL197" s="14" t="s">
        <v>248</v>
      </c>
      <c r="BM197" s="158" t="s">
        <v>1514</v>
      </c>
    </row>
    <row r="198" spans="1:65" s="2" customFormat="1" ht="37.9" customHeight="1">
      <c r="A198" s="29"/>
      <c r="B198" s="146"/>
      <c r="C198" s="161" t="s">
        <v>429</v>
      </c>
      <c r="D198" s="161" t="s">
        <v>417</v>
      </c>
      <c r="E198" s="162" t="s">
        <v>1515</v>
      </c>
      <c r="F198" s="163" t="s">
        <v>1516</v>
      </c>
      <c r="G198" s="164" t="s">
        <v>339</v>
      </c>
      <c r="H198" s="165">
        <v>1</v>
      </c>
      <c r="I198" s="166"/>
      <c r="J198" s="165">
        <f>ROUND(I198*H198,3)</f>
        <v>0</v>
      </c>
      <c r="K198" s="167"/>
      <c r="L198" s="168"/>
      <c r="M198" s="169" t="s">
        <v>1</v>
      </c>
      <c r="N198" s="170" t="s">
        <v>44</v>
      </c>
      <c r="O198" s="55"/>
      <c r="P198" s="156">
        <f>O198*H198</f>
        <v>0</v>
      </c>
      <c r="Q198" s="156">
        <v>2.7999999999999998E-4</v>
      </c>
      <c r="R198" s="156">
        <f>Q198*H198</f>
        <v>2.7999999999999998E-4</v>
      </c>
      <c r="S198" s="156">
        <v>0</v>
      </c>
      <c r="T198" s="15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312</v>
      </c>
      <c r="AT198" s="158" t="s">
        <v>417</v>
      </c>
      <c r="AU198" s="158" t="s">
        <v>95</v>
      </c>
      <c r="AY198" s="14" t="s">
        <v>184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4" t="s">
        <v>90</v>
      </c>
      <c r="BK198" s="160">
        <f>ROUND(I198*H198,3)</f>
        <v>0</v>
      </c>
      <c r="BL198" s="14" t="s">
        <v>248</v>
      </c>
      <c r="BM198" s="158" t="s">
        <v>1517</v>
      </c>
    </row>
    <row r="199" spans="1:65" s="2" customFormat="1" ht="14.45" customHeight="1">
      <c r="A199" s="29"/>
      <c r="B199" s="146"/>
      <c r="C199" s="147" t="s">
        <v>433</v>
      </c>
      <c r="D199" s="147" t="s">
        <v>186</v>
      </c>
      <c r="E199" s="148" t="s">
        <v>1518</v>
      </c>
      <c r="F199" s="149" t="s">
        <v>1519</v>
      </c>
      <c r="G199" s="150" t="s">
        <v>339</v>
      </c>
      <c r="H199" s="151">
        <v>1</v>
      </c>
      <c r="I199" s="152"/>
      <c r="J199" s="151">
        <f>ROUND(I199*H199,3)</f>
        <v>0</v>
      </c>
      <c r="K199" s="153"/>
      <c r="L199" s="30"/>
      <c r="M199" s="154" t="s">
        <v>1</v>
      </c>
      <c r="N199" s="155" t="s">
        <v>44</v>
      </c>
      <c r="O199" s="55"/>
      <c r="P199" s="156">
        <f>O199*H199</f>
        <v>0</v>
      </c>
      <c r="Q199" s="156">
        <v>0</v>
      </c>
      <c r="R199" s="156">
        <f>Q199*H199</f>
        <v>0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248</v>
      </c>
      <c r="AT199" s="158" t="s">
        <v>186</v>
      </c>
      <c r="AU199" s="158" t="s">
        <v>95</v>
      </c>
      <c r="AY199" s="14" t="s">
        <v>184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4" t="s">
        <v>90</v>
      </c>
      <c r="BK199" s="160">
        <f>ROUND(I199*H199,3)</f>
        <v>0</v>
      </c>
      <c r="BL199" s="14" t="s">
        <v>248</v>
      </c>
      <c r="BM199" s="158" t="s">
        <v>1520</v>
      </c>
    </row>
    <row r="200" spans="1:65" s="2" customFormat="1" ht="37.9" customHeight="1">
      <c r="A200" s="29"/>
      <c r="B200" s="146"/>
      <c r="C200" s="161" t="s">
        <v>437</v>
      </c>
      <c r="D200" s="161" t="s">
        <v>417</v>
      </c>
      <c r="E200" s="162" t="s">
        <v>1521</v>
      </c>
      <c r="F200" s="163" t="s">
        <v>1522</v>
      </c>
      <c r="G200" s="164" t="s">
        <v>339</v>
      </c>
      <c r="H200" s="165">
        <v>1</v>
      </c>
      <c r="I200" s="166"/>
      <c r="J200" s="165">
        <f>ROUND(I200*H200,3)</f>
        <v>0</v>
      </c>
      <c r="K200" s="167"/>
      <c r="L200" s="168"/>
      <c r="M200" s="169" t="s">
        <v>1</v>
      </c>
      <c r="N200" s="170" t="s">
        <v>44</v>
      </c>
      <c r="O200" s="55"/>
      <c r="P200" s="156">
        <f>O200*H200</f>
        <v>0</v>
      </c>
      <c r="Q200" s="156">
        <v>2.15E-3</v>
      </c>
      <c r="R200" s="156">
        <f>Q200*H200</f>
        <v>2.15E-3</v>
      </c>
      <c r="S200" s="156">
        <v>0</v>
      </c>
      <c r="T200" s="157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312</v>
      </c>
      <c r="AT200" s="158" t="s">
        <v>417</v>
      </c>
      <c r="AU200" s="158" t="s">
        <v>95</v>
      </c>
      <c r="AY200" s="14" t="s">
        <v>184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90</v>
      </c>
      <c r="BK200" s="160">
        <f>ROUND(I200*H200,3)</f>
        <v>0</v>
      </c>
      <c r="BL200" s="14" t="s">
        <v>248</v>
      </c>
      <c r="BM200" s="158" t="s">
        <v>1523</v>
      </c>
    </row>
    <row r="201" spans="1:65" s="2" customFormat="1" ht="24.2" customHeight="1">
      <c r="A201" s="29"/>
      <c r="B201" s="146"/>
      <c r="C201" s="147" t="s">
        <v>441</v>
      </c>
      <c r="D201" s="147" t="s">
        <v>186</v>
      </c>
      <c r="E201" s="148" t="s">
        <v>1524</v>
      </c>
      <c r="F201" s="149" t="s">
        <v>1525</v>
      </c>
      <c r="G201" s="150" t="s">
        <v>339</v>
      </c>
      <c r="H201" s="151">
        <v>1</v>
      </c>
      <c r="I201" s="152"/>
      <c r="J201" s="151">
        <f>ROUND(I201*H201,3)</f>
        <v>0</v>
      </c>
      <c r="K201" s="153"/>
      <c r="L201" s="30"/>
      <c r="M201" s="154" t="s">
        <v>1</v>
      </c>
      <c r="N201" s="155" t="s">
        <v>44</v>
      </c>
      <c r="O201" s="55"/>
      <c r="P201" s="156">
        <f>O201*H201</f>
        <v>0</v>
      </c>
      <c r="Q201" s="156">
        <v>2.5000000000000001E-4</v>
      </c>
      <c r="R201" s="156">
        <f>Q201*H201</f>
        <v>2.5000000000000001E-4</v>
      </c>
      <c r="S201" s="156">
        <v>0</v>
      </c>
      <c r="T201" s="15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248</v>
      </c>
      <c r="AT201" s="158" t="s">
        <v>186</v>
      </c>
      <c r="AU201" s="158" t="s">
        <v>95</v>
      </c>
      <c r="AY201" s="14" t="s">
        <v>184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4" t="s">
        <v>90</v>
      </c>
      <c r="BK201" s="160">
        <f>ROUND(I201*H201,3)</f>
        <v>0</v>
      </c>
      <c r="BL201" s="14" t="s">
        <v>248</v>
      </c>
      <c r="BM201" s="158" t="s">
        <v>1526</v>
      </c>
    </row>
    <row r="202" spans="1:65" s="2" customFormat="1" ht="49.15" customHeight="1">
      <c r="A202" s="29"/>
      <c r="B202" s="146"/>
      <c r="C202" s="161" t="s">
        <v>445</v>
      </c>
      <c r="D202" s="161" t="s">
        <v>417</v>
      </c>
      <c r="E202" s="162" t="s">
        <v>1527</v>
      </c>
      <c r="F202" s="163" t="s">
        <v>1528</v>
      </c>
      <c r="G202" s="164" t="s">
        <v>339</v>
      </c>
      <c r="H202" s="165">
        <v>1</v>
      </c>
      <c r="I202" s="166"/>
      <c r="J202" s="165">
        <f>ROUND(I202*H202,3)</f>
        <v>0</v>
      </c>
      <c r="K202" s="167"/>
      <c r="L202" s="168"/>
      <c r="M202" s="169" t="s">
        <v>1</v>
      </c>
      <c r="N202" s="170" t="s">
        <v>44</v>
      </c>
      <c r="O202" s="55"/>
      <c r="P202" s="156">
        <f>O202*H202</f>
        <v>0</v>
      </c>
      <c r="Q202" s="156">
        <v>3.0000000000000001E-3</v>
      </c>
      <c r="R202" s="156">
        <f>Q202*H202</f>
        <v>3.0000000000000001E-3</v>
      </c>
      <c r="S202" s="156">
        <v>0</v>
      </c>
      <c r="T202" s="157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8" t="s">
        <v>312</v>
      </c>
      <c r="AT202" s="158" t="s">
        <v>417</v>
      </c>
      <c r="AU202" s="158" t="s">
        <v>95</v>
      </c>
      <c r="AY202" s="14" t="s">
        <v>184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4" t="s">
        <v>90</v>
      </c>
      <c r="BK202" s="160">
        <f>ROUND(I202*H202,3)</f>
        <v>0</v>
      </c>
      <c r="BL202" s="14" t="s">
        <v>248</v>
      </c>
      <c r="BM202" s="158" t="s">
        <v>1529</v>
      </c>
    </row>
    <row r="203" spans="1:65" s="2" customFormat="1" ht="24.2" customHeight="1">
      <c r="A203" s="29"/>
      <c r="B203" s="146"/>
      <c r="C203" s="147" t="s">
        <v>449</v>
      </c>
      <c r="D203" s="147" t="s">
        <v>186</v>
      </c>
      <c r="E203" s="148" t="s">
        <v>1530</v>
      </c>
      <c r="F203" s="149" t="s">
        <v>1531</v>
      </c>
      <c r="G203" s="150" t="s">
        <v>339</v>
      </c>
      <c r="H203" s="151">
        <v>1</v>
      </c>
      <c r="I203" s="152"/>
      <c r="J203" s="151">
        <f>ROUND(I203*H203,3)</f>
        <v>0</v>
      </c>
      <c r="K203" s="153"/>
      <c r="L203" s="30"/>
      <c r="M203" s="154" t="s">
        <v>1</v>
      </c>
      <c r="N203" s="155" t="s">
        <v>44</v>
      </c>
      <c r="O203" s="55"/>
      <c r="P203" s="156">
        <f>O203*H203</f>
        <v>0</v>
      </c>
      <c r="Q203" s="156">
        <v>1E-4</v>
      </c>
      <c r="R203" s="156">
        <f>Q203*H203</f>
        <v>1E-4</v>
      </c>
      <c r="S203" s="156">
        <v>0</v>
      </c>
      <c r="T203" s="157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248</v>
      </c>
      <c r="AT203" s="158" t="s">
        <v>186</v>
      </c>
      <c r="AU203" s="158" t="s">
        <v>95</v>
      </c>
      <c r="AY203" s="14" t="s">
        <v>184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4" t="s">
        <v>90</v>
      </c>
      <c r="BK203" s="160">
        <f>ROUND(I203*H203,3)</f>
        <v>0</v>
      </c>
      <c r="BL203" s="14" t="s">
        <v>248</v>
      </c>
      <c r="BM203" s="158" t="s">
        <v>1532</v>
      </c>
    </row>
    <row r="204" spans="1:65" s="2" customFormat="1" ht="37.9" customHeight="1">
      <c r="A204" s="29"/>
      <c r="B204" s="146"/>
      <c r="C204" s="161" t="s">
        <v>453</v>
      </c>
      <c r="D204" s="161" t="s">
        <v>417</v>
      </c>
      <c r="E204" s="162" t="s">
        <v>1533</v>
      </c>
      <c r="F204" s="163" t="s">
        <v>1534</v>
      </c>
      <c r="G204" s="164" t="s">
        <v>339</v>
      </c>
      <c r="H204" s="165">
        <v>1</v>
      </c>
      <c r="I204" s="166"/>
      <c r="J204" s="165">
        <f>ROUND(I204*H204,3)</f>
        <v>0</v>
      </c>
      <c r="K204" s="167"/>
      <c r="L204" s="168"/>
      <c r="M204" s="169" t="s">
        <v>1</v>
      </c>
      <c r="N204" s="170" t="s">
        <v>44</v>
      </c>
      <c r="O204" s="55"/>
      <c r="P204" s="156">
        <f>O204*H204</f>
        <v>0</v>
      </c>
      <c r="Q204" s="156">
        <v>1.0200000000000001E-3</v>
      </c>
      <c r="R204" s="156">
        <f>Q204*H204</f>
        <v>1.0200000000000001E-3</v>
      </c>
      <c r="S204" s="156">
        <v>0</v>
      </c>
      <c r="T204" s="157">
        <f>S204*H204</f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58" t="s">
        <v>312</v>
      </c>
      <c r="AT204" s="158" t="s">
        <v>417</v>
      </c>
      <c r="AU204" s="158" t="s">
        <v>95</v>
      </c>
      <c r="AY204" s="14" t="s">
        <v>184</v>
      </c>
      <c r="BE204" s="159">
        <f>IF(N204="základná",J204,0)</f>
        <v>0</v>
      </c>
      <c r="BF204" s="159">
        <f>IF(N204="znížená",J204,0)</f>
        <v>0</v>
      </c>
      <c r="BG204" s="159">
        <f>IF(N204="zákl. prenesená",J204,0)</f>
        <v>0</v>
      </c>
      <c r="BH204" s="159">
        <f>IF(N204="zníž. prenesená",J204,0)</f>
        <v>0</v>
      </c>
      <c r="BI204" s="159">
        <f>IF(N204="nulová",J204,0)</f>
        <v>0</v>
      </c>
      <c r="BJ204" s="14" t="s">
        <v>90</v>
      </c>
      <c r="BK204" s="160">
        <f>ROUND(I204*H204,3)</f>
        <v>0</v>
      </c>
      <c r="BL204" s="14" t="s">
        <v>248</v>
      </c>
      <c r="BM204" s="158" t="s">
        <v>1535</v>
      </c>
    </row>
    <row r="205" spans="1:65" s="2" customFormat="1" ht="24.2" customHeight="1">
      <c r="A205" s="29"/>
      <c r="B205" s="146"/>
      <c r="C205" s="147" t="s">
        <v>457</v>
      </c>
      <c r="D205" s="147" t="s">
        <v>186</v>
      </c>
      <c r="E205" s="148" t="s">
        <v>1536</v>
      </c>
      <c r="F205" s="149" t="s">
        <v>1537</v>
      </c>
      <c r="G205" s="150" t="s">
        <v>339</v>
      </c>
      <c r="H205" s="151">
        <v>1</v>
      </c>
      <c r="I205" s="152"/>
      <c r="J205" s="151">
        <f>ROUND(I205*H205,3)</f>
        <v>0</v>
      </c>
      <c r="K205" s="153"/>
      <c r="L205" s="30"/>
      <c r="M205" s="154" t="s">
        <v>1</v>
      </c>
      <c r="N205" s="155" t="s">
        <v>44</v>
      </c>
      <c r="O205" s="55"/>
      <c r="P205" s="156">
        <f>O205*H205</f>
        <v>0</v>
      </c>
      <c r="Q205" s="156">
        <v>1.0000000000000001E-5</v>
      </c>
      <c r="R205" s="156">
        <f>Q205*H205</f>
        <v>1.0000000000000001E-5</v>
      </c>
      <c r="S205" s="156">
        <v>0</v>
      </c>
      <c r="T205" s="15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248</v>
      </c>
      <c r="AT205" s="158" t="s">
        <v>186</v>
      </c>
      <c r="AU205" s="158" t="s">
        <v>95</v>
      </c>
      <c r="AY205" s="14" t="s">
        <v>184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4" t="s">
        <v>90</v>
      </c>
      <c r="BK205" s="160">
        <f>ROUND(I205*H205,3)</f>
        <v>0</v>
      </c>
      <c r="BL205" s="14" t="s">
        <v>248</v>
      </c>
      <c r="BM205" s="158" t="s">
        <v>1538</v>
      </c>
    </row>
    <row r="206" spans="1:65" s="2" customFormat="1" ht="37.9" customHeight="1">
      <c r="A206" s="29"/>
      <c r="B206" s="146"/>
      <c r="C206" s="161" t="s">
        <v>461</v>
      </c>
      <c r="D206" s="161" t="s">
        <v>417</v>
      </c>
      <c r="E206" s="162" t="s">
        <v>1539</v>
      </c>
      <c r="F206" s="163" t="s">
        <v>1540</v>
      </c>
      <c r="G206" s="164" t="s">
        <v>339</v>
      </c>
      <c r="H206" s="165">
        <v>1</v>
      </c>
      <c r="I206" s="166"/>
      <c r="J206" s="165">
        <f>ROUND(I206*H206,3)</f>
        <v>0</v>
      </c>
      <c r="K206" s="167"/>
      <c r="L206" s="168"/>
      <c r="M206" s="169" t="s">
        <v>1</v>
      </c>
      <c r="N206" s="170" t="s">
        <v>44</v>
      </c>
      <c r="O206" s="55"/>
      <c r="P206" s="156">
        <f>O206*H206</f>
        <v>0</v>
      </c>
      <c r="Q206" s="156">
        <v>3.6000000000000002E-4</v>
      </c>
      <c r="R206" s="156">
        <f>Q206*H206</f>
        <v>3.6000000000000002E-4</v>
      </c>
      <c r="S206" s="156">
        <v>0</v>
      </c>
      <c r="T206" s="157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58" t="s">
        <v>312</v>
      </c>
      <c r="AT206" s="158" t="s">
        <v>417</v>
      </c>
      <c r="AU206" s="158" t="s">
        <v>95</v>
      </c>
      <c r="AY206" s="14" t="s">
        <v>184</v>
      </c>
      <c r="BE206" s="159">
        <f>IF(N206="základná",J206,0)</f>
        <v>0</v>
      </c>
      <c r="BF206" s="159">
        <f>IF(N206="znížená",J206,0)</f>
        <v>0</v>
      </c>
      <c r="BG206" s="159">
        <f>IF(N206="zákl. prenesená",J206,0)</f>
        <v>0</v>
      </c>
      <c r="BH206" s="159">
        <f>IF(N206="zníž. prenesená",J206,0)</f>
        <v>0</v>
      </c>
      <c r="BI206" s="159">
        <f>IF(N206="nulová",J206,0)</f>
        <v>0</v>
      </c>
      <c r="BJ206" s="14" t="s">
        <v>90</v>
      </c>
      <c r="BK206" s="160">
        <f>ROUND(I206*H206,3)</f>
        <v>0</v>
      </c>
      <c r="BL206" s="14" t="s">
        <v>248</v>
      </c>
      <c r="BM206" s="158" t="s">
        <v>1541</v>
      </c>
    </row>
    <row r="207" spans="1:65" s="2" customFormat="1" ht="24.2" customHeight="1">
      <c r="A207" s="29"/>
      <c r="B207" s="146"/>
      <c r="C207" s="147" t="s">
        <v>465</v>
      </c>
      <c r="D207" s="147" t="s">
        <v>186</v>
      </c>
      <c r="E207" s="148" t="s">
        <v>1542</v>
      </c>
      <c r="F207" s="149" t="s">
        <v>1543</v>
      </c>
      <c r="G207" s="150" t="s">
        <v>339</v>
      </c>
      <c r="H207" s="151">
        <v>1</v>
      </c>
      <c r="I207" s="152"/>
      <c r="J207" s="151">
        <f>ROUND(I207*H207,3)</f>
        <v>0</v>
      </c>
      <c r="K207" s="153"/>
      <c r="L207" s="30"/>
      <c r="M207" s="154" t="s">
        <v>1</v>
      </c>
      <c r="N207" s="155" t="s">
        <v>44</v>
      </c>
      <c r="O207" s="55"/>
      <c r="P207" s="156">
        <f>O207*H207</f>
        <v>0</v>
      </c>
      <c r="Q207" s="156">
        <v>7.5000000000000002E-4</v>
      </c>
      <c r="R207" s="156">
        <f>Q207*H207</f>
        <v>7.5000000000000002E-4</v>
      </c>
      <c r="S207" s="156">
        <v>0</v>
      </c>
      <c r="T207" s="157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8" t="s">
        <v>248</v>
      </c>
      <c r="AT207" s="158" t="s">
        <v>186</v>
      </c>
      <c r="AU207" s="158" t="s">
        <v>95</v>
      </c>
      <c r="AY207" s="14" t="s">
        <v>184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4" t="s">
        <v>90</v>
      </c>
      <c r="BK207" s="160">
        <f>ROUND(I207*H207,3)</f>
        <v>0</v>
      </c>
      <c r="BL207" s="14" t="s">
        <v>248</v>
      </c>
      <c r="BM207" s="158" t="s">
        <v>1544</v>
      </c>
    </row>
    <row r="208" spans="1:65" s="2" customFormat="1" ht="37.9" customHeight="1">
      <c r="A208" s="29"/>
      <c r="B208" s="146"/>
      <c r="C208" s="161" t="s">
        <v>469</v>
      </c>
      <c r="D208" s="161" t="s">
        <v>417</v>
      </c>
      <c r="E208" s="162" t="s">
        <v>1545</v>
      </c>
      <c r="F208" s="163" t="s">
        <v>1546</v>
      </c>
      <c r="G208" s="164" t="s">
        <v>339</v>
      </c>
      <c r="H208" s="165">
        <v>1</v>
      </c>
      <c r="I208" s="166"/>
      <c r="J208" s="165">
        <f>ROUND(I208*H208,3)</f>
        <v>0</v>
      </c>
      <c r="K208" s="167"/>
      <c r="L208" s="168"/>
      <c r="M208" s="169" t="s">
        <v>1</v>
      </c>
      <c r="N208" s="170" t="s">
        <v>44</v>
      </c>
      <c r="O208" s="55"/>
      <c r="P208" s="156">
        <f>O208*H208</f>
        <v>0</v>
      </c>
      <c r="Q208" s="156">
        <v>1.6E-2</v>
      </c>
      <c r="R208" s="156">
        <f>Q208*H208</f>
        <v>1.6E-2</v>
      </c>
      <c r="S208" s="156">
        <v>0</v>
      </c>
      <c r="T208" s="157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312</v>
      </c>
      <c r="AT208" s="158" t="s">
        <v>417</v>
      </c>
      <c r="AU208" s="158" t="s">
        <v>95</v>
      </c>
      <c r="AY208" s="14" t="s">
        <v>184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4" t="s">
        <v>90</v>
      </c>
      <c r="BK208" s="160">
        <f>ROUND(I208*H208,3)</f>
        <v>0</v>
      </c>
      <c r="BL208" s="14" t="s">
        <v>248</v>
      </c>
      <c r="BM208" s="158" t="s">
        <v>1547</v>
      </c>
    </row>
    <row r="209" spans="1:65" s="2" customFormat="1" ht="14.45" customHeight="1">
      <c r="A209" s="29"/>
      <c r="B209" s="146"/>
      <c r="C209" s="147" t="s">
        <v>473</v>
      </c>
      <c r="D209" s="147" t="s">
        <v>186</v>
      </c>
      <c r="E209" s="148" t="s">
        <v>1548</v>
      </c>
      <c r="F209" s="149" t="s">
        <v>1549</v>
      </c>
      <c r="G209" s="150" t="s">
        <v>339</v>
      </c>
      <c r="H209" s="151">
        <v>1</v>
      </c>
      <c r="I209" s="152"/>
      <c r="J209" s="151">
        <f>ROUND(I209*H209,3)</f>
        <v>0</v>
      </c>
      <c r="K209" s="153"/>
      <c r="L209" s="30"/>
      <c r="M209" s="154" t="s">
        <v>1</v>
      </c>
      <c r="N209" s="155" t="s">
        <v>44</v>
      </c>
      <c r="O209" s="55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248</v>
      </c>
      <c r="AT209" s="158" t="s">
        <v>186</v>
      </c>
      <c r="AU209" s="158" t="s">
        <v>95</v>
      </c>
      <c r="AY209" s="14" t="s">
        <v>184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4" t="s">
        <v>90</v>
      </c>
      <c r="BK209" s="160">
        <f>ROUND(I209*H209,3)</f>
        <v>0</v>
      </c>
      <c r="BL209" s="14" t="s">
        <v>248</v>
      </c>
      <c r="BM209" s="158" t="s">
        <v>1550</v>
      </c>
    </row>
    <row r="210" spans="1:65" s="2" customFormat="1" ht="24.2" customHeight="1">
      <c r="A210" s="29"/>
      <c r="B210" s="146"/>
      <c r="C210" s="161" t="s">
        <v>477</v>
      </c>
      <c r="D210" s="161" t="s">
        <v>417</v>
      </c>
      <c r="E210" s="162" t="s">
        <v>1551</v>
      </c>
      <c r="F210" s="163" t="s">
        <v>1552</v>
      </c>
      <c r="G210" s="164" t="s">
        <v>339</v>
      </c>
      <c r="H210" s="165">
        <v>1</v>
      </c>
      <c r="I210" s="166"/>
      <c r="J210" s="165">
        <f>ROUND(I210*H210,3)</f>
        <v>0</v>
      </c>
      <c r="K210" s="167"/>
      <c r="L210" s="168"/>
      <c r="M210" s="169" t="s">
        <v>1</v>
      </c>
      <c r="N210" s="170" t="s">
        <v>44</v>
      </c>
      <c r="O210" s="55"/>
      <c r="P210" s="156">
        <f>O210*H210</f>
        <v>0</v>
      </c>
      <c r="Q210" s="156">
        <v>5.7999999999999996E-3</v>
      </c>
      <c r="R210" s="156">
        <f>Q210*H210</f>
        <v>5.7999999999999996E-3</v>
      </c>
      <c r="S210" s="156">
        <v>0</v>
      </c>
      <c r="T210" s="157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312</v>
      </c>
      <c r="AT210" s="158" t="s">
        <v>417</v>
      </c>
      <c r="AU210" s="158" t="s">
        <v>95</v>
      </c>
      <c r="AY210" s="14" t="s">
        <v>184</v>
      </c>
      <c r="BE210" s="159">
        <f>IF(N210="základná",J210,0)</f>
        <v>0</v>
      </c>
      <c r="BF210" s="159">
        <f>IF(N210="znížená",J210,0)</f>
        <v>0</v>
      </c>
      <c r="BG210" s="159">
        <f>IF(N210="zákl. prenesená",J210,0)</f>
        <v>0</v>
      </c>
      <c r="BH210" s="159">
        <f>IF(N210="zníž. prenesená",J210,0)</f>
        <v>0</v>
      </c>
      <c r="BI210" s="159">
        <f>IF(N210="nulová",J210,0)</f>
        <v>0</v>
      </c>
      <c r="BJ210" s="14" t="s">
        <v>90</v>
      </c>
      <c r="BK210" s="160">
        <f>ROUND(I210*H210,3)</f>
        <v>0</v>
      </c>
      <c r="BL210" s="14" t="s">
        <v>248</v>
      </c>
      <c r="BM210" s="158" t="s">
        <v>1553</v>
      </c>
    </row>
    <row r="211" spans="1:65" s="2" customFormat="1" ht="24.2" customHeight="1">
      <c r="A211" s="29"/>
      <c r="B211" s="146"/>
      <c r="C211" s="147" t="s">
        <v>481</v>
      </c>
      <c r="D211" s="147" t="s">
        <v>186</v>
      </c>
      <c r="E211" s="148" t="s">
        <v>1554</v>
      </c>
      <c r="F211" s="149" t="s">
        <v>1555</v>
      </c>
      <c r="G211" s="150" t="s">
        <v>339</v>
      </c>
      <c r="H211" s="151">
        <v>1</v>
      </c>
      <c r="I211" s="152"/>
      <c r="J211" s="151">
        <f>ROUND(I211*H211,3)</f>
        <v>0</v>
      </c>
      <c r="K211" s="153"/>
      <c r="L211" s="30"/>
      <c r="M211" s="154" t="s">
        <v>1</v>
      </c>
      <c r="N211" s="155" t="s">
        <v>44</v>
      </c>
      <c r="O211" s="55"/>
      <c r="P211" s="156">
        <f>O211*H211</f>
        <v>0</v>
      </c>
      <c r="Q211" s="156">
        <v>0</v>
      </c>
      <c r="R211" s="156">
        <f>Q211*H211</f>
        <v>0</v>
      </c>
      <c r="S211" s="156">
        <v>0</v>
      </c>
      <c r="T211" s="157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58" t="s">
        <v>248</v>
      </c>
      <c r="AT211" s="158" t="s">
        <v>186</v>
      </c>
      <c r="AU211" s="158" t="s">
        <v>95</v>
      </c>
      <c r="AY211" s="14" t="s">
        <v>184</v>
      </c>
      <c r="BE211" s="159">
        <f>IF(N211="základná",J211,0)</f>
        <v>0</v>
      </c>
      <c r="BF211" s="159">
        <f>IF(N211="znížená",J211,0)</f>
        <v>0</v>
      </c>
      <c r="BG211" s="159">
        <f>IF(N211="zákl. prenesená",J211,0)</f>
        <v>0</v>
      </c>
      <c r="BH211" s="159">
        <f>IF(N211="zníž. prenesená",J211,0)</f>
        <v>0</v>
      </c>
      <c r="BI211" s="159">
        <f>IF(N211="nulová",J211,0)</f>
        <v>0</v>
      </c>
      <c r="BJ211" s="14" t="s">
        <v>90</v>
      </c>
      <c r="BK211" s="160">
        <f>ROUND(I211*H211,3)</f>
        <v>0</v>
      </c>
      <c r="BL211" s="14" t="s">
        <v>248</v>
      </c>
      <c r="BM211" s="158" t="s">
        <v>1556</v>
      </c>
    </row>
    <row r="212" spans="1:65" s="2" customFormat="1" ht="37.9" customHeight="1">
      <c r="A212" s="29"/>
      <c r="B212" s="146"/>
      <c r="C212" s="161" t="s">
        <v>485</v>
      </c>
      <c r="D212" s="161" t="s">
        <v>417</v>
      </c>
      <c r="E212" s="162" t="s">
        <v>1557</v>
      </c>
      <c r="F212" s="163" t="s">
        <v>1558</v>
      </c>
      <c r="G212" s="164" t="s">
        <v>339</v>
      </c>
      <c r="H212" s="165">
        <v>1</v>
      </c>
      <c r="I212" s="166"/>
      <c r="J212" s="165">
        <f>ROUND(I212*H212,3)</f>
        <v>0</v>
      </c>
      <c r="K212" s="167"/>
      <c r="L212" s="168"/>
      <c r="M212" s="169" t="s">
        <v>1</v>
      </c>
      <c r="N212" s="170" t="s">
        <v>44</v>
      </c>
      <c r="O212" s="55"/>
      <c r="P212" s="156">
        <f>O212*H212</f>
        <v>0</v>
      </c>
      <c r="Q212" s="156">
        <v>8.9999999999999998E-4</v>
      </c>
      <c r="R212" s="156">
        <f>Q212*H212</f>
        <v>8.9999999999999998E-4</v>
      </c>
      <c r="S212" s="156">
        <v>0</v>
      </c>
      <c r="T212" s="157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58" t="s">
        <v>312</v>
      </c>
      <c r="AT212" s="158" t="s">
        <v>417</v>
      </c>
      <c r="AU212" s="158" t="s">
        <v>95</v>
      </c>
      <c r="AY212" s="14" t="s">
        <v>184</v>
      </c>
      <c r="BE212" s="159">
        <f>IF(N212="základná",J212,0)</f>
        <v>0</v>
      </c>
      <c r="BF212" s="159">
        <f>IF(N212="znížená",J212,0)</f>
        <v>0</v>
      </c>
      <c r="BG212" s="159">
        <f>IF(N212="zákl. prenesená",J212,0)</f>
        <v>0</v>
      </c>
      <c r="BH212" s="159">
        <f>IF(N212="zníž. prenesená",J212,0)</f>
        <v>0</v>
      </c>
      <c r="BI212" s="159">
        <f>IF(N212="nulová",J212,0)</f>
        <v>0</v>
      </c>
      <c r="BJ212" s="14" t="s">
        <v>90</v>
      </c>
      <c r="BK212" s="160">
        <f>ROUND(I212*H212,3)</f>
        <v>0</v>
      </c>
      <c r="BL212" s="14" t="s">
        <v>248</v>
      </c>
      <c r="BM212" s="158" t="s">
        <v>1559</v>
      </c>
    </row>
    <row r="213" spans="1:65" s="2" customFormat="1" ht="24.2" customHeight="1">
      <c r="A213" s="29"/>
      <c r="B213" s="146"/>
      <c r="C213" s="161" t="s">
        <v>489</v>
      </c>
      <c r="D213" s="161" t="s">
        <v>417</v>
      </c>
      <c r="E213" s="162" t="s">
        <v>1560</v>
      </c>
      <c r="F213" s="163" t="s">
        <v>1561</v>
      </c>
      <c r="G213" s="164" t="s">
        <v>339</v>
      </c>
      <c r="H213" s="165">
        <v>1</v>
      </c>
      <c r="I213" s="166"/>
      <c r="J213" s="165">
        <f>ROUND(I213*H213,3)</f>
        <v>0</v>
      </c>
      <c r="K213" s="167"/>
      <c r="L213" s="168"/>
      <c r="M213" s="169" t="s">
        <v>1</v>
      </c>
      <c r="N213" s="170" t="s">
        <v>44</v>
      </c>
      <c r="O213" s="55"/>
      <c r="P213" s="156">
        <f>O213*H213</f>
        <v>0</v>
      </c>
      <c r="Q213" s="156">
        <v>2.9E-4</v>
      </c>
      <c r="R213" s="156">
        <f>Q213*H213</f>
        <v>2.9E-4</v>
      </c>
      <c r="S213" s="156">
        <v>0</v>
      </c>
      <c r="T213" s="157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58" t="s">
        <v>312</v>
      </c>
      <c r="AT213" s="158" t="s">
        <v>417</v>
      </c>
      <c r="AU213" s="158" t="s">
        <v>95</v>
      </c>
      <c r="AY213" s="14" t="s">
        <v>184</v>
      </c>
      <c r="BE213" s="159">
        <f>IF(N213="základná",J213,0)</f>
        <v>0</v>
      </c>
      <c r="BF213" s="159">
        <f>IF(N213="znížená",J213,0)</f>
        <v>0</v>
      </c>
      <c r="BG213" s="159">
        <f>IF(N213="zákl. prenesená",J213,0)</f>
        <v>0</v>
      </c>
      <c r="BH213" s="159">
        <f>IF(N213="zníž. prenesená",J213,0)</f>
        <v>0</v>
      </c>
      <c r="BI213" s="159">
        <f>IF(N213="nulová",J213,0)</f>
        <v>0</v>
      </c>
      <c r="BJ213" s="14" t="s">
        <v>90</v>
      </c>
      <c r="BK213" s="160">
        <f>ROUND(I213*H213,3)</f>
        <v>0</v>
      </c>
      <c r="BL213" s="14" t="s">
        <v>248</v>
      </c>
      <c r="BM213" s="158" t="s">
        <v>1562</v>
      </c>
    </row>
    <row r="214" spans="1:65" s="2" customFormat="1" ht="14.45" customHeight="1">
      <c r="A214" s="29"/>
      <c r="B214" s="146"/>
      <c r="C214" s="147" t="s">
        <v>493</v>
      </c>
      <c r="D214" s="147" t="s">
        <v>186</v>
      </c>
      <c r="E214" s="148" t="s">
        <v>1563</v>
      </c>
      <c r="F214" s="149" t="s">
        <v>1564</v>
      </c>
      <c r="G214" s="150" t="s">
        <v>339</v>
      </c>
      <c r="H214" s="151">
        <v>14</v>
      </c>
      <c r="I214" s="152"/>
      <c r="J214" s="151">
        <f>ROUND(I214*H214,3)</f>
        <v>0</v>
      </c>
      <c r="K214" s="153"/>
      <c r="L214" s="30"/>
      <c r="M214" s="154" t="s">
        <v>1</v>
      </c>
      <c r="N214" s="155" t="s">
        <v>44</v>
      </c>
      <c r="O214" s="55"/>
      <c r="P214" s="156">
        <f>O214*H214</f>
        <v>0</v>
      </c>
      <c r="Q214" s="156">
        <v>2.7999999999999998E-4</v>
      </c>
      <c r="R214" s="156">
        <f>Q214*H214</f>
        <v>3.9199999999999999E-3</v>
      </c>
      <c r="S214" s="156">
        <v>0</v>
      </c>
      <c r="T214" s="157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58" t="s">
        <v>248</v>
      </c>
      <c r="AT214" s="158" t="s">
        <v>186</v>
      </c>
      <c r="AU214" s="158" t="s">
        <v>95</v>
      </c>
      <c r="AY214" s="14" t="s">
        <v>184</v>
      </c>
      <c r="BE214" s="159">
        <f>IF(N214="základná",J214,0)</f>
        <v>0</v>
      </c>
      <c r="BF214" s="159">
        <f>IF(N214="znížená",J214,0)</f>
        <v>0</v>
      </c>
      <c r="BG214" s="159">
        <f>IF(N214="zákl. prenesená",J214,0)</f>
        <v>0</v>
      </c>
      <c r="BH214" s="159">
        <f>IF(N214="zníž. prenesená",J214,0)</f>
        <v>0</v>
      </c>
      <c r="BI214" s="159">
        <f>IF(N214="nulová",J214,0)</f>
        <v>0</v>
      </c>
      <c r="BJ214" s="14" t="s">
        <v>90</v>
      </c>
      <c r="BK214" s="160">
        <f>ROUND(I214*H214,3)</f>
        <v>0</v>
      </c>
      <c r="BL214" s="14" t="s">
        <v>248</v>
      </c>
      <c r="BM214" s="158" t="s">
        <v>1565</v>
      </c>
    </row>
    <row r="215" spans="1:65" s="2" customFormat="1" ht="14.45" customHeight="1">
      <c r="A215" s="29"/>
      <c r="B215" s="146"/>
      <c r="C215" s="161" t="s">
        <v>497</v>
      </c>
      <c r="D215" s="161" t="s">
        <v>417</v>
      </c>
      <c r="E215" s="162" t="s">
        <v>1566</v>
      </c>
      <c r="F215" s="163" t="s">
        <v>1567</v>
      </c>
      <c r="G215" s="164" t="s">
        <v>339</v>
      </c>
      <c r="H215" s="165">
        <v>14</v>
      </c>
      <c r="I215" s="166"/>
      <c r="J215" s="165">
        <f>ROUND(I215*H215,3)</f>
        <v>0</v>
      </c>
      <c r="K215" s="167"/>
      <c r="L215" s="168"/>
      <c r="M215" s="169" t="s">
        <v>1</v>
      </c>
      <c r="N215" s="170" t="s">
        <v>44</v>
      </c>
      <c r="O215" s="55"/>
      <c r="P215" s="156">
        <f>O215*H215</f>
        <v>0</v>
      </c>
      <c r="Q215" s="156">
        <v>2.7E-4</v>
      </c>
      <c r="R215" s="156">
        <f>Q215*H215</f>
        <v>3.7799999999999999E-3</v>
      </c>
      <c r="S215" s="156">
        <v>0</v>
      </c>
      <c r="T215" s="157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58" t="s">
        <v>312</v>
      </c>
      <c r="AT215" s="158" t="s">
        <v>417</v>
      </c>
      <c r="AU215" s="158" t="s">
        <v>95</v>
      </c>
      <c r="AY215" s="14" t="s">
        <v>184</v>
      </c>
      <c r="BE215" s="159">
        <f>IF(N215="základná",J215,0)</f>
        <v>0</v>
      </c>
      <c r="BF215" s="159">
        <f>IF(N215="znížená",J215,0)</f>
        <v>0</v>
      </c>
      <c r="BG215" s="159">
        <f>IF(N215="zákl. prenesená",J215,0)</f>
        <v>0</v>
      </c>
      <c r="BH215" s="159">
        <f>IF(N215="zníž. prenesená",J215,0)</f>
        <v>0</v>
      </c>
      <c r="BI215" s="159">
        <f>IF(N215="nulová",J215,0)</f>
        <v>0</v>
      </c>
      <c r="BJ215" s="14" t="s">
        <v>90</v>
      </c>
      <c r="BK215" s="160">
        <f>ROUND(I215*H215,3)</f>
        <v>0</v>
      </c>
      <c r="BL215" s="14" t="s">
        <v>248</v>
      </c>
      <c r="BM215" s="158" t="s">
        <v>1568</v>
      </c>
    </row>
    <row r="216" spans="1:65" s="2" customFormat="1" ht="24.2" customHeight="1">
      <c r="A216" s="29"/>
      <c r="B216" s="146"/>
      <c r="C216" s="147" t="s">
        <v>501</v>
      </c>
      <c r="D216" s="147" t="s">
        <v>186</v>
      </c>
      <c r="E216" s="148" t="s">
        <v>1569</v>
      </c>
      <c r="F216" s="149" t="s">
        <v>1570</v>
      </c>
      <c r="G216" s="150" t="s">
        <v>236</v>
      </c>
      <c r="H216" s="151">
        <v>0.191</v>
      </c>
      <c r="I216" s="152"/>
      <c r="J216" s="151">
        <f>ROUND(I216*H216,3)</f>
        <v>0</v>
      </c>
      <c r="K216" s="153"/>
      <c r="L216" s="30"/>
      <c r="M216" s="171" t="s">
        <v>1</v>
      </c>
      <c r="N216" s="172" t="s">
        <v>44</v>
      </c>
      <c r="O216" s="173"/>
      <c r="P216" s="174">
        <f>O216*H216</f>
        <v>0</v>
      </c>
      <c r="Q216" s="174">
        <v>0</v>
      </c>
      <c r="R216" s="174">
        <f>Q216*H216</f>
        <v>0</v>
      </c>
      <c r="S216" s="174">
        <v>0</v>
      </c>
      <c r="T216" s="175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58" t="s">
        <v>248</v>
      </c>
      <c r="AT216" s="158" t="s">
        <v>186</v>
      </c>
      <c r="AU216" s="158" t="s">
        <v>95</v>
      </c>
      <c r="AY216" s="14" t="s">
        <v>184</v>
      </c>
      <c r="BE216" s="159">
        <f>IF(N216="základná",J216,0)</f>
        <v>0</v>
      </c>
      <c r="BF216" s="159">
        <f>IF(N216="znížená",J216,0)</f>
        <v>0</v>
      </c>
      <c r="BG216" s="159">
        <f>IF(N216="zákl. prenesená",J216,0)</f>
        <v>0</v>
      </c>
      <c r="BH216" s="159">
        <f>IF(N216="zníž. prenesená",J216,0)</f>
        <v>0</v>
      </c>
      <c r="BI216" s="159">
        <f>IF(N216="nulová",J216,0)</f>
        <v>0</v>
      </c>
      <c r="BJ216" s="14" t="s">
        <v>90</v>
      </c>
      <c r="BK216" s="160">
        <f>ROUND(I216*H216,3)</f>
        <v>0</v>
      </c>
      <c r="BL216" s="14" t="s">
        <v>248</v>
      </c>
      <c r="BM216" s="158" t="s">
        <v>1571</v>
      </c>
    </row>
    <row r="217" spans="1:65" s="2" customFormat="1" ht="6.95" customHeight="1">
      <c r="A217" s="29"/>
      <c r="B217" s="44"/>
      <c r="C217" s="45"/>
      <c r="D217" s="45"/>
      <c r="E217" s="45"/>
      <c r="F217" s="45"/>
      <c r="G217" s="45"/>
      <c r="H217" s="45"/>
      <c r="I217" s="45"/>
      <c r="J217" s="45"/>
      <c r="K217" s="45"/>
      <c r="L217" s="30"/>
      <c r="M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</row>
  </sheetData>
  <autoFilter ref="C128:K216" xr:uid="{00000000-0009-0000-0000-000005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4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 s="1" customFormat="1" ht="12" customHeight="1">
      <c r="B8" s="17"/>
      <c r="D8" s="24" t="s">
        <v>131</v>
      </c>
      <c r="L8" s="17"/>
    </row>
    <row r="9" spans="1:46" s="2" customFormat="1" ht="16.5" customHeight="1">
      <c r="A9" s="29"/>
      <c r="B9" s="30"/>
      <c r="C9" s="29"/>
      <c r="D9" s="29"/>
      <c r="E9" s="221" t="s">
        <v>132</v>
      </c>
      <c r="F9" s="224"/>
      <c r="G9" s="224"/>
      <c r="H9" s="224"/>
      <c r="I9" s="29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2" customHeight="1">
      <c r="A10" s="29"/>
      <c r="B10" s="30"/>
      <c r="C10" s="29"/>
      <c r="D10" s="24" t="s">
        <v>133</v>
      </c>
      <c r="E10" s="29"/>
      <c r="F10" s="29"/>
      <c r="G10" s="29"/>
      <c r="H10" s="29"/>
      <c r="I10" s="29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6.5" customHeight="1">
      <c r="A11" s="29"/>
      <c r="B11" s="30"/>
      <c r="C11" s="29"/>
      <c r="D11" s="29"/>
      <c r="E11" s="183" t="s">
        <v>1572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>
      <c r="A12" s="29"/>
      <c r="B12" s="30"/>
      <c r="C12" s="29"/>
      <c r="D12" s="29"/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2" customHeight="1">
      <c r="A13" s="29"/>
      <c r="B13" s="30"/>
      <c r="C13" s="29"/>
      <c r="D13" s="24" t="s">
        <v>16</v>
      </c>
      <c r="E13" s="29"/>
      <c r="F13" s="22" t="s">
        <v>1</v>
      </c>
      <c r="G13" s="29"/>
      <c r="H13" s="29"/>
      <c r="I13" s="24" t="s">
        <v>17</v>
      </c>
      <c r="J13" s="22" t="s">
        <v>1</v>
      </c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18</v>
      </c>
      <c r="E14" s="29"/>
      <c r="F14" s="22" t="s">
        <v>19</v>
      </c>
      <c r="G14" s="29"/>
      <c r="H14" s="29"/>
      <c r="I14" s="24" t="s">
        <v>20</v>
      </c>
      <c r="J14" s="52" t="str">
        <f>'Rekapitulácia stavby'!AN8</f>
        <v>19. 10. 2020</v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0.9" customHeight="1">
      <c r="A15" s="29"/>
      <c r="B15" s="30"/>
      <c r="C15" s="29"/>
      <c r="D15" s="29"/>
      <c r="E15" s="29"/>
      <c r="F15" s="29"/>
      <c r="G15" s="29"/>
      <c r="H15" s="29"/>
      <c r="I15" s="29"/>
      <c r="J15" s="29"/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22</v>
      </c>
      <c r="E16" s="29"/>
      <c r="F16" s="29"/>
      <c r="G16" s="29"/>
      <c r="H16" s="29"/>
      <c r="I16" s="24" t="s">
        <v>23</v>
      </c>
      <c r="J16" s="22" t="s">
        <v>24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8" customHeight="1">
      <c r="A17" s="29"/>
      <c r="B17" s="30"/>
      <c r="C17" s="29"/>
      <c r="D17" s="29"/>
      <c r="E17" s="22" t="s">
        <v>25</v>
      </c>
      <c r="F17" s="29"/>
      <c r="G17" s="29"/>
      <c r="H17" s="29"/>
      <c r="I17" s="24" t="s">
        <v>26</v>
      </c>
      <c r="J17" s="22" t="s">
        <v>27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6.95" customHeight="1">
      <c r="A18" s="29"/>
      <c r="B18" s="30"/>
      <c r="C18" s="29"/>
      <c r="D18" s="29"/>
      <c r="E18" s="29"/>
      <c r="F18" s="29"/>
      <c r="G18" s="29"/>
      <c r="H18" s="29"/>
      <c r="I18" s="29"/>
      <c r="J18" s="29"/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2" customHeight="1">
      <c r="A19" s="29"/>
      <c r="B19" s="30"/>
      <c r="C19" s="29"/>
      <c r="D19" s="24" t="s">
        <v>28</v>
      </c>
      <c r="E19" s="29"/>
      <c r="F19" s="29"/>
      <c r="G19" s="29"/>
      <c r="H19" s="29"/>
      <c r="I19" s="24" t="s">
        <v>23</v>
      </c>
      <c r="J19" s="25" t="str">
        <f>'Rekapitulácia stavby'!AN13</f>
        <v>Vyplň údaj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8" customHeight="1">
      <c r="A20" s="29"/>
      <c r="B20" s="30"/>
      <c r="C20" s="29"/>
      <c r="D20" s="29"/>
      <c r="E20" s="225" t="str">
        <f>'Rekapitulácia stavby'!E14</f>
        <v>Vyplň údaj</v>
      </c>
      <c r="F20" s="189"/>
      <c r="G20" s="189"/>
      <c r="H20" s="189"/>
      <c r="I20" s="24" t="s">
        <v>26</v>
      </c>
      <c r="J20" s="25" t="str">
        <f>'Rekapitulácia stavby'!AN14</f>
        <v>Vyplň údaj</v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6.95" customHeight="1">
      <c r="A21" s="29"/>
      <c r="B21" s="30"/>
      <c r="C21" s="29"/>
      <c r="D21" s="29"/>
      <c r="E21" s="29"/>
      <c r="F21" s="29"/>
      <c r="G21" s="29"/>
      <c r="H21" s="29"/>
      <c r="I21" s="29"/>
      <c r="J21" s="29"/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2" customHeight="1">
      <c r="A22" s="29"/>
      <c r="B22" s="30"/>
      <c r="C22" s="29"/>
      <c r="D22" s="24" t="s">
        <v>30</v>
      </c>
      <c r="E22" s="29"/>
      <c r="F22" s="29"/>
      <c r="G22" s="29"/>
      <c r="H22" s="29"/>
      <c r="I22" s="24" t="s">
        <v>23</v>
      </c>
      <c r="J22" s="22" t="s">
        <v>31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8" customHeight="1">
      <c r="A23" s="29"/>
      <c r="B23" s="30"/>
      <c r="C23" s="29"/>
      <c r="D23" s="29"/>
      <c r="E23" s="22" t="s">
        <v>32</v>
      </c>
      <c r="F23" s="29"/>
      <c r="G23" s="29"/>
      <c r="H23" s="29"/>
      <c r="I23" s="24" t="s">
        <v>26</v>
      </c>
      <c r="J23" s="22" t="s">
        <v>33</v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6.95" customHeight="1">
      <c r="A24" s="29"/>
      <c r="B24" s="30"/>
      <c r="C24" s="29"/>
      <c r="D24" s="29"/>
      <c r="E24" s="29"/>
      <c r="F24" s="29"/>
      <c r="G24" s="29"/>
      <c r="H24" s="29"/>
      <c r="I24" s="29"/>
      <c r="J24" s="29"/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2" customHeight="1">
      <c r="A25" s="29"/>
      <c r="B25" s="30"/>
      <c r="C25" s="29"/>
      <c r="D25" s="24" t="s">
        <v>36</v>
      </c>
      <c r="E25" s="29"/>
      <c r="F25" s="29"/>
      <c r="G25" s="29"/>
      <c r="H25" s="29"/>
      <c r="I25" s="24" t="s">
        <v>23</v>
      </c>
      <c r="J25" s="22" t="s">
        <v>31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8" customHeight="1">
      <c r="A26" s="29"/>
      <c r="B26" s="30"/>
      <c r="C26" s="29"/>
      <c r="D26" s="29"/>
      <c r="E26" s="22" t="s">
        <v>32</v>
      </c>
      <c r="F26" s="29"/>
      <c r="G26" s="29"/>
      <c r="H26" s="29"/>
      <c r="I26" s="24" t="s">
        <v>26</v>
      </c>
      <c r="J26" s="22" t="s">
        <v>33</v>
      </c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2" customHeight="1">
      <c r="A28" s="29"/>
      <c r="B28" s="30"/>
      <c r="C28" s="29"/>
      <c r="D28" s="24" t="s">
        <v>37</v>
      </c>
      <c r="E28" s="29"/>
      <c r="F28" s="29"/>
      <c r="G28" s="29"/>
      <c r="H28" s="29"/>
      <c r="I28" s="29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8" customFormat="1" ht="16.5" customHeight="1">
      <c r="A29" s="97"/>
      <c r="B29" s="98"/>
      <c r="C29" s="97"/>
      <c r="D29" s="97"/>
      <c r="E29" s="193" t="s">
        <v>1</v>
      </c>
      <c r="F29" s="193"/>
      <c r="G29" s="193"/>
      <c r="H29" s="193"/>
      <c r="I29" s="97"/>
      <c r="J29" s="97"/>
      <c r="K29" s="97"/>
      <c r="L29" s="99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</row>
    <row r="30" spans="1:31" s="2" customFormat="1" ht="6.95" customHeight="1">
      <c r="A30" s="29"/>
      <c r="B30" s="30"/>
      <c r="C30" s="29"/>
      <c r="D30" s="29"/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63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0" t="s">
        <v>38</v>
      </c>
      <c r="E32" s="29"/>
      <c r="F32" s="29"/>
      <c r="G32" s="29"/>
      <c r="H32" s="29"/>
      <c r="I32" s="29"/>
      <c r="J32" s="68">
        <f>ROUND(J126, 2)</f>
        <v>0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40</v>
      </c>
      <c r="G34" s="29"/>
      <c r="H34" s="29"/>
      <c r="I34" s="33" t="s">
        <v>39</v>
      </c>
      <c r="J34" s="33" t="s">
        <v>41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96" t="s">
        <v>42</v>
      </c>
      <c r="E35" s="24" t="s">
        <v>43</v>
      </c>
      <c r="F35" s="101">
        <f>ROUND((SUM(BE126:BE144)),  2)</f>
        <v>0</v>
      </c>
      <c r="G35" s="29"/>
      <c r="H35" s="29"/>
      <c r="I35" s="102">
        <v>0.2</v>
      </c>
      <c r="J35" s="101">
        <f>ROUND(((SUM(BE126:BE144))*I35),  2)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4" t="s">
        <v>44</v>
      </c>
      <c r="F36" s="101">
        <f>ROUND((SUM(BF126:BF144)),  2)</f>
        <v>0</v>
      </c>
      <c r="G36" s="29"/>
      <c r="H36" s="29"/>
      <c r="I36" s="102">
        <v>0.2</v>
      </c>
      <c r="J36" s="101">
        <f>ROUND(((SUM(BF126:BF144))*I36),  2)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45</v>
      </c>
      <c r="F37" s="101">
        <f>ROUND((SUM(BG126:BG144)),  2)</f>
        <v>0</v>
      </c>
      <c r="G37" s="29"/>
      <c r="H37" s="29"/>
      <c r="I37" s="102">
        <v>0.2</v>
      </c>
      <c r="J37" s="101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46</v>
      </c>
      <c r="F38" s="101">
        <f>ROUND((SUM(BH126:BH144)),  2)</f>
        <v>0</v>
      </c>
      <c r="G38" s="29"/>
      <c r="H38" s="29"/>
      <c r="I38" s="102">
        <v>0.2</v>
      </c>
      <c r="J38" s="101">
        <f>0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47</v>
      </c>
      <c r="F39" s="101">
        <f>ROUND((SUM(BI126:BI144)),  2)</f>
        <v>0</v>
      </c>
      <c r="G39" s="29"/>
      <c r="H39" s="29"/>
      <c r="I39" s="102">
        <v>0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3"/>
      <c r="D41" s="104" t="s">
        <v>48</v>
      </c>
      <c r="E41" s="57"/>
      <c r="F41" s="57"/>
      <c r="G41" s="105" t="s">
        <v>49</v>
      </c>
      <c r="H41" s="106" t="s">
        <v>50</v>
      </c>
      <c r="I41" s="57"/>
      <c r="J41" s="107">
        <f>SUM(J32:J39)</f>
        <v>0</v>
      </c>
      <c r="K41" s="108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2" customFormat="1" ht="16.5" customHeight="1">
      <c r="A87" s="29"/>
      <c r="B87" s="30"/>
      <c r="C87" s="29"/>
      <c r="D87" s="29"/>
      <c r="E87" s="221" t="s">
        <v>132</v>
      </c>
      <c r="F87" s="224"/>
      <c r="G87" s="224"/>
      <c r="H87" s="224"/>
      <c r="I87" s="29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31" s="2" customFormat="1" ht="12" customHeight="1">
      <c r="A88" s="29"/>
      <c r="B88" s="30"/>
      <c r="C88" s="24" t="s">
        <v>133</v>
      </c>
      <c r="D88" s="29"/>
      <c r="E88" s="29"/>
      <c r="F88" s="29"/>
      <c r="G88" s="29"/>
      <c r="H88" s="29"/>
      <c r="I88" s="29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31" s="2" customFormat="1" ht="16.5" customHeight="1">
      <c r="A89" s="29"/>
      <c r="B89" s="30"/>
      <c r="C89" s="29"/>
      <c r="D89" s="29"/>
      <c r="E89" s="183" t="str">
        <f>E11</f>
        <v>03 - Vykurovanie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2" customHeight="1">
      <c r="A91" s="29"/>
      <c r="B91" s="30"/>
      <c r="C91" s="24" t="s">
        <v>18</v>
      </c>
      <c r="D91" s="29"/>
      <c r="E91" s="29"/>
      <c r="F91" s="22" t="str">
        <f>F14</f>
        <v>Koláre, parc.č. 58/2, 59/2, 59/3</v>
      </c>
      <c r="G91" s="29"/>
      <c r="H91" s="29"/>
      <c r="I91" s="24" t="s">
        <v>20</v>
      </c>
      <c r="J91" s="52" t="str">
        <f>IF(J14="","",J14)</f>
        <v>19. 10. 2020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40.15" customHeight="1">
      <c r="A93" s="29"/>
      <c r="B93" s="30"/>
      <c r="C93" s="24" t="s">
        <v>22</v>
      </c>
      <c r="D93" s="29"/>
      <c r="E93" s="29"/>
      <c r="F93" s="22" t="str">
        <f>E17</f>
        <v>BARETTI, s. r. o., Slovenské Ďarmoty, č. 238</v>
      </c>
      <c r="G93" s="29"/>
      <c r="H93" s="29"/>
      <c r="I93" s="24" t="s">
        <v>30</v>
      </c>
      <c r="J93" s="27" t="str">
        <f>E23</f>
        <v>Sírius company s.r.o., Balog nad Ipľom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40.15" customHeight="1">
      <c r="A94" s="29"/>
      <c r="B94" s="30"/>
      <c r="C94" s="24" t="s">
        <v>28</v>
      </c>
      <c r="D94" s="29"/>
      <c r="E94" s="29"/>
      <c r="F94" s="22" t="str">
        <f>IF(E20="","",E20)</f>
        <v>Vyplň údaj</v>
      </c>
      <c r="G94" s="29"/>
      <c r="H94" s="29"/>
      <c r="I94" s="24" t="s">
        <v>36</v>
      </c>
      <c r="J94" s="27" t="str">
        <f>E26</f>
        <v>Sírius company s.r.o., Balog nad Ipľom</v>
      </c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29.25" customHeight="1">
      <c r="A96" s="29"/>
      <c r="B96" s="30"/>
      <c r="C96" s="111" t="s">
        <v>138</v>
      </c>
      <c r="D96" s="103"/>
      <c r="E96" s="103"/>
      <c r="F96" s="103"/>
      <c r="G96" s="103"/>
      <c r="H96" s="103"/>
      <c r="I96" s="103"/>
      <c r="J96" s="112" t="s">
        <v>139</v>
      </c>
      <c r="K96" s="103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2.9" customHeight="1">
      <c r="A98" s="29"/>
      <c r="B98" s="30"/>
      <c r="C98" s="113" t="s">
        <v>140</v>
      </c>
      <c r="D98" s="29"/>
      <c r="E98" s="29"/>
      <c r="F98" s="29"/>
      <c r="G98" s="29"/>
      <c r="H98" s="29"/>
      <c r="I98" s="29"/>
      <c r="J98" s="68">
        <f>J126</f>
        <v>0</v>
      </c>
      <c r="K98" s="29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U98" s="14" t="s">
        <v>141</v>
      </c>
    </row>
    <row r="99" spans="1:47" s="9" customFormat="1" ht="24.95" customHeight="1">
      <c r="B99" s="114"/>
      <c r="D99" s="115" t="s">
        <v>142</v>
      </c>
      <c r="E99" s="116"/>
      <c r="F99" s="116"/>
      <c r="G99" s="116"/>
      <c r="H99" s="116"/>
      <c r="I99" s="116"/>
      <c r="J99" s="117">
        <f>J127</f>
        <v>0</v>
      </c>
      <c r="L99" s="114"/>
    </row>
    <row r="100" spans="1:47" s="10" customFormat="1" ht="19.899999999999999" customHeight="1">
      <c r="B100" s="118"/>
      <c r="D100" s="119" t="s">
        <v>145</v>
      </c>
      <c r="E100" s="120"/>
      <c r="F100" s="120"/>
      <c r="G100" s="120"/>
      <c r="H100" s="120"/>
      <c r="I100" s="120"/>
      <c r="J100" s="121">
        <f>J128</f>
        <v>0</v>
      </c>
      <c r="L100" s="118"/>
    </row>
    <row r="101" spans="1:47" s="9" customFormat="1" ht="24.95" customHeight="1">
      <c r="B101" s="114"/>
      <c r="D101" s="115" t="s">
        <v>151</v>
      </c>
      <c r="E101" s="116"/>
      <c r="F101" s="116"/>
      <c r="G101" s="116"/>
      <c r="H101" s="116"/>
      <c r="I101" s="116"/>
      <c r="J101" s="117">
        <f>J130</f>
        <v>0</v>
      </c>
      <c r="L101" s="114"/>
    </row>
    <row r="102" spans="1:47" s="10" customFormat="1" ht="19.899999999999999" customHeight="1">
      <c r="B102" s="118"/>
      <c r="D102" s="119" t="s">
        <v>1573</v>
      </c>
      <c r="E102" s="120"/>
      <c r="F102" s="120"/>
      <c r="G102" s="120"/>
      <c r="H102" s="120"/>
      <c r="I102" s="120"/>
      <c r="J102" s="121">
        <f>J131</f>
        <v>0</v>
      </c>
      <c r="L102" s="118"/>
    </row>
    <row r="103" spans="1:47" s="10" customFormat="1" ht="19.899999999999999" customHeight="1">
      <c r="B103" s="118"/>
      <c r="D103" s="119" t="s">
        <v>1574</v>
      </c>
      <c r="E103" s="120"/>
      <c r="F103" s="120"/>
      <c r="G103" s="120"/>
      <c r="H103" s="120"/>
      <c r="I103" s="120"/>
      <c r="J103" s="121">
        <f>J134</f>
        <v>0</v>
      </c>
      <c r="L103" s="118"/>
    </row>
    <row r="104" spans="1:47" s="10" customFormat="1" ht="19.899999999999999" customHeight="1">
      <c r="B104" s="118"/>
      <c r="D104" s="119" t="s">
        <v>1575</v>
      </c>
      <c r="E104" s="120"/>
      <c r="F104" s="120"/>
      <c r="G104" s="120"/>
      <c r="H104" s="120"/>
      <c r="I104" s="120"/>
      <c r="J104" s="121">
        <f>J141</f>
        <v>0</v>
      </c>
      <c r="L104" s="118"/>
    </row>
    <row r="105" spans="1:47" s="2" customFormat="1" ht="21.7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47" s="2" customFormat="1" ht="6.95" customHeight="1">
      <c r="A106" s="29"/>
      <c r="B106" s="44"/>
      <c r="C106" s="45"/>
      <c r="D106" s="45"/>
      <c r="E106" s="45"/>
      <c r="F106" s="45"/>
      <c r="G106" s="45"/>
      <c r="H106" s="45"/>
      <c r="I106" s="45"/>
      <c r="J106" s="45"/>
      <c r="K106" s="45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10" spans="1:47" s="2" customFormat="1" ht="6.95" customHeight="1">
      <c r="A110" s="29"/>
      <c r="B110" s="46"/>
      <c r="C110" s="47"/>
      <c r="D110" s="47"/>
      <c r="E110" s="47"/>
      <c r="F110" s="47"/>
      <c r="G110" s="47"/>
      <c r="H110" s="47"/>
      <c r="I110" s="47"/>
      <c r="J110" s="47"/>
      <c r="K110" s="47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24.95" customHeight="1">
      <c r="A111" s="29"/>
      <c r="B111" s="30"/>
      <c r="C111" s="18" t="s">
        <v>170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6.95" customHeigh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12" customHeight="1">
      <c r="A113" s="29"/>
      <c r="B113" s="30"/>
      <c r="C113" s="24" t="s">
        <v>14</v>
      </c>
      <c r="D113" s="29"/>
      <c r="E113" s="29"/>
      <c r="F113" s="29"/>
      <c r="G113" s="29"/>
      <c r="H113" s="29"/>
      <c r="I113" s="29"/>
      <c r="J113" s="29"/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16.5" customHeight="1">
      <c r="A114" s="29"/>
      <c r="B114" s="30"/>
      <c r="C114" s="29"/>
      <c r="D114" s="29"/>
      <c r="E114" s="221" t="str">
        <f>E7</f>
        <v>Koláre- prestavba RD, BARETTI, s. r. o - znížený</v>
      </c>
      <c r="F114" s="222"/>
      <c r="G114" s="222"/>
      <c r="H114" s="222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1" customFormat="1" ht="12" customHeight="1">
      <c r="B115" s="17"/>
      <c r="C115" s="24" t="s">
        <v>131</v>
      </c>
      <c r="L115" s="17"/>
    </row>
    <row r="116" spans="1:63" s="2" customFormat="1" ht="16.5" customHeight="1">
      <c r="A116" s="29"/>
      <c r="B116" s="30"/>
      <c r="C116" s="29"/>
      <c r="D116" s="29"/>
      <c r="E116" s="221" t="s">
        <v>132</v>
      </c>
      <c r="F116" s="224"/>
      <c r="G116" s="224"/>
      <c r="H116" s="224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133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3" t="str">
        <f>E11</f>
        <v>03 - Vykurovanie</v>
      </c>
      <c r="F118" s="224"/>
      <c r="G118" s="224"/>
      <c r="H118" s="224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F14</f>
        <v>Koláre, parc.č. 58/2, 59/2, 59/3</v>
      </c>
      <c r="G120" s="29"/>
      <c r="H120" s="29"/>
      <c r="I120" s="24" t="s">
        <v>20</v>
      </c>
      <c r="J120" s="52" t="str">
        <f>IF(J14="","",J14)</f>
        <v>19. 10. 2020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22</v>
      </c>
      <c r="D122" s="29"/>
      <c r="E122" s="29"/>
      <c r="F122" s="22" t="str">
        <f>E17</f>
        <v>BARETTI, s. r. o., Slovenské Ďarmoty, č. 238</v>
      </c>
      <c r="G122" s="29"/>
      <c r="H122" s="29"/>
      <c r="I122" s="24" t="s">
        <v>30</v>
      </c>
      <c r="J122" s="27" t="str">
        <f>E23</f>
        <v>Sírius company s.r.o., Balog nad Ipľom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40.15" customHeight="1">
      <c r="A123" s="29"/>
      <c r="B123" s="30"/>
      <c r="C123" s="24" t="s">
        <v>28</v>
      </c>
      <c r="D123" s="29"/>
      <c r="E123" s="29"/>
      <c r="F123" s="22" t="str">
        <f>IF(E20="","",E20)</f>
        <v>Vyplň údaj</v>
      </c>
      <c r="G123" s="29"/>
      <c r="H123" s="29"/>
      <c r="I123" s="24" t="s">
        <v>36</v>
      </c>
      <c r="J123" s="27" t="str">
        <f>E26</f>
        <v>Sírius company s.r.o., Balog nad Ipľom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2"/>
      <c r="B125" s="123"/>
      <c r="C125" s="124" t="s">
        <v>171</v>
      </c>
      <c r="D125" s="125" t="s">
        <v>63</v>
      </c>
      <c r="E125" s="125" t="s">
        <v>59</v>
      </c>
      <c r="F125" s="125" t="s">
        <v>60</v>
      </c>
      <c r="G125" s="125" t="s">
        <v>172</v>
      </c>
      <c r="H125" s="125" t="s">
        <v>173</v>
      </c>
      <c r="I125" s="125" t="s">
        <v>174</v>
      </c>
      <c r="J125" s="126" t="s">
        <v>139</v>
      </c>
      <c r="K125" s="127" t="s">
        <v>175</v>
      </c>
      <c r="L125" s="128"/>
      <c r="M125" s="59" t="s">
        <v>1</v>
      </c>
      <c r="N125" s="60" t="s">
        <v>42</v>
      </c>
      <c r="O125" s="60" t="s">
        <v>176</v>
      </c>
      <c r="P125" s="60" t="s">
        <v>177</v>
      </c>
      <c r="Q125" s="60" t="s">
        <v>178</v>
      </c>
      <c r="R125" s="60" t="s">
        <v>179</v>
      </c>
      <c r="S125" s="60" t="s">
        <v>180</v>
      </c>
      <c r="T125" s="61" t="s">
        <v>181</v>
      </c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</row>
    <row r="126" spans="1:63" s="2" customFormat="1" ht="22.9" customHeight="1">
      <c r="A126" s="29"/>
      <c r="B126" s="30"/>
      <c r="C126" s="66" t="s">
        <v>140</v>
      </c>
      <c r="D126" s="29"/>
      <c r="E126" s="29"/>
      <c r="F126" s="29"/>
      <c r="G126" s="29"/>
      <c r="H126" s="29"/>
      <c r="I126" s="29"/>
      <c r="J126" s="129">
        <f>BK126</f>
        <v>0</v>
      </c>
      <c r="K126" s="29"/>
      <c r="L126" s="30"/>
      <c r="M126" s="62"/>
      <c r="N126" s="53"/>
      <c r="O126" s="63"/>
      <c r="P126" s="130">
        <f>P127+P130</f>
        <v>0</v>
      </c>
      <c r="Q126" s="63"/>
      <c r="R126" s="130">
        <f>R127+R130</f>
        <v>1.9771084999999999</v>
      </c>
      <c r="S126" s="63"/>
      <c r="T126" s="131">
        <f>T127+T130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77</v>
      </c>
      <c r="AU126" s="14" t="s">
        <v>141</v>
      </c>
      <c r="BK126" s="132">
        <f>BK127+BK130</f>
        <v>0</v>
      </c>
    </row>
    <row r="127" spans="1:63" s="12" customFormat="1" ht="25.9" customHeight="1">
      <c r="B127" s="133"/>
      <c r="D127" s="134" t="s">
        <v>77</v>
      </c>
      <c r="E127" s="135" t="s">
        <v>182</v>
      </c>
      <c r="F127" s="135" t="s">
        <v>183</v>
      </c>
      <c r="I127" s="136"/>
      <c r="J127" s="137">
        <f>BK127</f>
        <v>0</v>
      </c>
      <c r="L127" s="133"/>
      <c r="M127" s="138"/>
      <c r="N127" s="139"/>
      <c r="O127" s="139"/>
      <c r="P127" s="140">
        <f>P128</f>
        <v>0</v>
      </c>
      <c r="Q127" s="139"/>
      <c r="R127" s="140">
        <f>R128</f>
        <v>0.66003999999999996</v>
      </c>
      <c r="S127" s="139"/>
      <c r="T127" s="141">
        <f>T128</f>
        <v>0</v>
      </c>
      <c r="AR127" s="134" t="s">
        <v>85</v>
      </c>
      <c r="AT127" s="142" t="s">
        <v>77</v>
      </c>
      <c r="AU127" s="142" t="s">
        <v>78</v>
      </c>
      <c r="AY127" s="134" t="s">
        <v>184</v>
      </c>
      <c r="BK127" s="143">
        <f>BK128</f>
        <v>0</v>
      </c>
    </row>
    <row r="128" spans="1:63" s="12" customFormat="1" ht="22.9" customHeight="1">
      <c r="B128" s="133"/>
      <c r="D128" s="134" t="s">
        <v>77</v>
      </c>
      <c r="E128" s="144" t="s">
        <v>95</v>
      </c>
      <c r="F128" s="144" t="s">
        <v>307</v>
      </c>
      <c r="I128" s="136"/>
      <c r="J128" s="145">
        <f>BK128</f>
        <v>0</v>
      </c>
      <c r="L128" s="133"/>
      <c r="M128" s="138"/>
      <c r="N128" s="139"/>
      <c r="O128" s="139"/>
      <c r="P128" s="140">
        <f>P129</f>
        <v>0</v>
      </c>
      <c r="Q128" s="139"/>
      <c r="R128" s="140">
        <f>R129</f>
        <v>0.66003999999999996</v>
      </c>
      <c r="S128" s="139"/>
      <c r="T128" s="141">
        <f>T129</f>
        <v>0</v>
      </c>
      <c r="AR128" s="134" t="s">
        <v>85</v>
      </c>
      <c r="AT128" s="142" t="s">
        <v>77</v>
      </c>
      <c r="AU128" s="142" t="s">
        <v>85</v>
      </c>
      <c r="AY128" s="134" t="s">
        <v>184</v>
      </c>
      <c r="BK128" s="143">
        <f>BK129</f>
        <v>0</v>
      </c>
    </row>
    <row r="129" spans="1:65" s="2" customFormat="1" ht="37.9" customHeight="1">
      <c r="A129" s="29"/>
      <c r="B129" s="146"/>
      <c r="C129" s="147" t="s">
        <v>85</v>
      </c>
      <c r="D129" s="147" t="s">
        <v>186</v>
      </c>
      <c r="E129" s="148" t="s">
        <v>1576</v>
      </c>
      <c r="F129" s="149" t="s">
        <v>1577</v>
      </c>
      <c r="G129" s="150" t="s">
        <v>1578</v>
      </c>
      <c r="H129" s="151">
        <v>1</v>
      </c>
      <c r="I129" s="152"/>
      <c r="J129" s="151">
        <f>ROUND(I129*H129,3)</f>
        <v>0</v>
      </c>
      <c r="K129" s="153"/>
      <c r="L129" s="30"/>
      <c r="M129" s="154" t="s">
        <v>1</v>
      </c>
      <c r="N129" s="155" t="s">
        <v>44</v>
      </c>
      <c r="O129" s="55"/>
      <c r="P129" s="156">
        <f>O129*H129</f>
        <v>0</v>
      </c>
      <c r="Q129" s="156">
        <v>0.66003999999999996</v>
      </c>
      <c r="R129" s="156">
        <f>Q129*H129</f>
        <v>0.66003999999999996</v>
      </c>
      <c r="S129" s="156">
        <v>0</v>
      </c>
      <c r="T129" s="157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190</v>
      </c>
      <c r="AT129" s="158" t="s">
        <v>186</v>
      </c>
      <c r="AU129" s="158" t="s">
        <v>90</v>
      </c>
      <c r="AY129" s="14" t="s">
        <v>184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4" t="s">
        <v>90</v>
      </c>
      <c r="BK129" s="160">
        <f>ROUND(I129*H129,3)</f>
        <v>0</v>
      </c>
      <c r="BL129" s="14" t="s">
        <v>190</v>
      </c>
      <c r="BM129" s="158" t="s">
        <v>1579</v>
      </c>
    </row>
    <row r="130" spans="1:65" s="12" customFormat="1" ht="25.9" customHeight="1">
      <c r="B130" s="133"/>
      <c r="D130" s="134" t="s">
        <v>77</v>
      </c>
      <c r="E130" s="135" t="s">
        <v>660</v>
      </c>
      <c r="F130" s="135" t="s">
        <v>661</v>
      </c>
      <c r="I130" s="136"/>
      <c r="J130" s="137">
        <f>BK130</f>
        <v>0</v>
      </c>
      <c r="L130" s="133"/>
      <c r="M130" s="138"/>
      <c r="N130" s="139"/>
      <c r="O130" s="139"/>
      <c r="P130" s="140">
        <f>P131+P134+P141</f>
        <v>0</v>
      </c>
      <c r="Q130" s="139"/>
      <c r="R130" s="140">
        <f>R131+R134+R141</f>
        <v>1.3170685</v>
      </c>
      <c r="S130" s="139"/>
      <c r="T130" s="141">
        <f>T131+T134+T141</f>
        <v>0</v>
      </c>
      <c r="AR130" s="134" t="s">
        <v>90</v>
      </c>
      <c r="AT130" s="142" t="s">
        <v>77</v>
      </c>
      <c r="AU130" s="142" t="s">
        <v>78</v>
      </c>
      <c r="AY130" s="134" t="s">
        <v>184</v>
      </c>
      <c r="BK130" s="143">
        <f>BK131+BK134+BK141</f>
        <v>0</v>
      </c>
    </row>
    <row r="131" spans="1:65" s="12" customFormat="1" ht="22.9" customHeight="1">
      <c r="B131" s="133"/>
      <c r="D131" s="134" t="s">
        <v>77</v>
      </c>
      <c r="E131" s="144" t="s">
        <v>1580</v>
      </c>
      <c r="F131" s="144" t="s">
        <v>1581</v>
      </c>
      <c r="I131" s="136"/>
      <c r="J131" s="145">
        <f>BK131</f>
        <v>0</v>
      </c>
      <c r="L131" s="133"/>
      <c r="M131" s="138"/>
      <c r="N131" s="139"/>
      <c r="O131" s="139"/>
      <c r="P131" s="140">
        <f>SUM(P132:P133)</f>
        <v>0</v>
      </c>
      <c r="Q131" s="139"/>
      <c r="R131" s="140">
        <f>SUM(R132:R133)</f>
        <v>4.3499999999999997E-2</v>
      </c>
      <c r="S131" s="139"/>
      <c r="T131" s="141">
        <f>SUM(T132:T133)</f>
        <v>0</v>
      </c>
      <c r="AR131" s="134" t="s">
        <v>90</v>
      </c>
      <c r="AT131" s="142" t="s">
        <v>77</v>
      </c>
      <c r="AU131" s="142" t="s">
        <v>85</v>
      </c>
      <c r="AY131" s="134" t="s">
        <v>184</v>
      </c>
      <c r="BK131" s="143">
        <f>SUM(BK132:BK133)</f>
        <v>0</v>
      </c>
    </row>
    <row r="132" spans="1:65" s="2" customFormat="1" ht="14.45" customHeight="1">
      <c r="A132" s="29"/>
      <c r="B132" s="146"/>
      <c r="C132" s="147" t="s">
        <v>90</v>
      </c>
      <c r="D132" s="147" t="s">
        <v>186</v>
      </c>
      <c r="E132" s="148" t="s">
        <v>1582</v>
      </c>
      <c r="F132" s="149" t="s">
        <v>1583</v>
      </c>
      <c r="G132" s="150" t="s">
        <v>339</v>
      </c>
      <c r="H132" s="151">
        <v>1</v>
      </c>
      <c r="I132" s="152"/>
      <c r="J132" s="151">
        <f>ROUND(I132*H132,3)</f>
        <v>0</v>
      </c>
      <c r="K132" s="153"/>
      <c r="L132" s="30"/>
      <c r="M132" s="154" t="s">
        <v>1</v>
      </c>
      <c r="N132" s="155" t="s">
        <v>44</v>
      </c>
      <c r="O132" s="55"/>
      <c r="P132" s="156">
        <f>O132*H132</f>
        <v>0</v>
      </c>
      <c r="Q132" s="156">
        <v>0</v>
      </c>
      <c r="R132" s="156">
        <f>Q132*H132</f>
        <v>0</v>
      </c>
      <c r="S132" s="156">
        <v>0</v>
      </c>
      <c r="T132" s="15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248</v>
      </c>
      <c r="AT132" s="158" t="s">
        <v>186</v>
      </c>
      <c r="AU132" s="158" t="s">
        <v>90</v>
      </c>
      <c r="AY132" s="14" t="s">
        <v>184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90</v>
      </c>
      <c r="BK132" s="160">
        <f>ROUND(I132*H132,3)</f>
        <v>0</v>
      </c>
      <c r="BL132" s="14" t="s">
        <v>248</v>
      </c>
      <c r="BM132" s="158" t="s">
        <v>1584</v>
      </c>
    </row>
    <row r="133" spans="1:65" s="2" customFormat="1" ht="49.15" customHeight="1">
      <c r="A133" s="29"/>
      <c r="B133" s="146"/>
      <c r="C133" s="161" t="s">
        <v>95</v>
      </c>
      <c r="D133" s="161" t="s">
        <v>417</v>
      </c>
      <c r="E133" s="162" t="s">
        <v>1585</v>
      </c>
      <c r="F133" s="163" t="s">
        <v>1586</v>
      </c>
      <c r="G133" s="164" t="s">
        <v>339</v>
      </c>
      <c r="H133" s="165">
        <v>1</v>
      </c>
      <c r="I133" s="166"/>
      <c r="J133" s="165">
        <f>ROUND(I133*H133,3)</f>
        <v>0</v>
      </c>
      <c r="K133" s="167"/>
      <c r="L133" s="168"/>
      <c r="M133" s="169" t="s">
        <v>1</v>
      </c>
      <c r="N133" s="170" t="s">
        <v>44</v>
      </c>
      <c r="O133" s="55"/>
      <c r="P133" s="156">
        <f>O133*H133</f>
        <v>0</v>
      </c>
      <c r="Q133" s="156">
        <v>4.3499999999999997E-2</v>
      </c>
      <c r="R133" s="156">
        <f>Q133*H133</f>
        <v>4.3499999999999997E-2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312</v>
      </c>
      <c r="AT133" s="158" t="s">
        <v>417</v>
      </c>
      <c r="AU133" s="158" t="s">
        <v>90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248</v>
      </c>
      <c r="BM133" s="158" t="s">
        <v>1587</v>
      </c>
    </row>
    <row r="134" spans="1:65" s="12" customFormat="1" ht="22.9" customHeight="1">
      <c r="B134" s="133"/>
      <c r="D134" s="134" t="s">
        <v>77</v>
      </c>
      <c r="E134" s="144" t="s">
        <v>1588</v>
      </c>
      <c r="F134" s="144" t="s">
        <v>1589</v>
      </c>
      <c r="I134" s="136"/>
      <c r="J134" s="145">
        <f>BK134</f>
        <v>0</v>
      </c>
      <c r="L134" s="133"/>
      <c r="M134" s="138"/>
      <c r="N134" s="139"/>
      <c r="O134" s="139"/>
      <c r="P134" s="140">
        <f>SUM(P135:P140)</f>
        <v>0</v>
      </c>
      <c r="Q134" s="139"/>
      <c r="R134" s="140">
        <f>SUM(R135:R140)</f>
        <v>0.79656850000000001</v>
      </c>
      <c r="S134" s="139"/>
      <c r="T134" s="141">
        <f>SUM(T135:T140)</f>
        <v>0</v>
      </c>
      <c r="AR134" s="134" t="s">
        <v>90</v>
      </c>
      <c r="AT134" s="142" t="s">
        <v>77</v>
      </c>
      <c r="AU134" s="142" t="s">
        <v>85</v>
      </c>
      <c r="AY134" s="134" t="s">
        <v>184</v>
      </c>
      <c r="BK134" s="143">
        <f>SUM(BK135:BK140)</f>
        <v>0</v>
      </c>
    </row>
    <row r="135" spans="1:65" s="2" customFormat="1" ht="37.9" customHeight="1">
      <c r="A135" s="29"/>
      <c r="B135" s="146"/>
      <c r="C135" s="147" t="s">
        <v>190</v>
      </c>
      <c r="D135" s="147" t="s">
        <v>186</v>
      </c>
      <c r="E135" s="148" t="s">
        <v>1590</v>
      </c>
      <c r="F135" s="149" t="s">
        <v>1591</v>
      </c>
      <c r="G135" s="150" t="s">
        <v>241</v>
      </c>
      <c r="H135" s="151">
        <v>186.55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44</v>
      </c>
      <c r="O135" s="55"/>
      <c r="P135" s="156">
        <f>O135*H135</f>
        <v>0</v>
      </c>
      <c r="Q135" s="156">
        <v>4.2599999999999999E-3</v>
      </c>
      <c r="R135" s="156">
        <f>Q135*H135</f>
        <v>0.79470300000000005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248</v>
      </c>
      <c r="AT135" s="158" t="s">
        <v>186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248</v>
      </c>
      <c r="BM135" s="158" t="s">
        <v>1592</v>
      </c>
    </row>
    <row r="136" spans="1:65" s="2" customFormat="1" ht="24.2" customHeight="1">
      <c r="A136" s="29"/>
      <c r="B136" s="146"/>
      <c r="C136" s="161" t="s">
        <v>201</v>
      </c>
      <c r="D136" s="161" t="s">
        <v>417</v>
      </c>
      <c r="E136" s="162" t="s">
        <v>1593</v>
      </c>
      <c r="F136" s="163" t="s">
        <v>1594</v>
      </c>
      <c r="G136" s="164" t="s">
        <v>241</v>
      </c>
      <c r="H136" s="165">
        <v>186.55</v>
      </c>
      <c r="I136" s="166"/>
      <c r="J136" s="165">
        <f>ROUND(I136*H136,3)</f>
        <v>0</v>
      </c>
      <c r="K136" s="167"/>
      <c r="L136" s="168"/>
      <c r="M136" s="169" t="s">
        <v>1</v>
      </c>
      <c r="N136" s="170" t="s">
        <v>44</v>
      </c>
      <c r="O136" s="55"/>
      <c r="P136" s="156">
        <f>O136*H136</f>
        <v>0</v>
      </c>
      <c r="Q136" s="156">
        <v>1.0000000000000001E-5</v>
      </c>
      <c r="R136" s="156">
        <f>Q136*H136</f>
        <v>1.8655000000000002E-3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312</v>
      </c>
      <c r="AT136" s="158" t="s">
        <v>417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248</v>
      </c>
      <c r="BM136" s="158" t="s">
        <v>1595</v>
      </c>
    </row>
    <row r="137" spans="1:65" s="2" customFormat="1" ht="24.2" customHeight="1">
      <c r="A137" s="29"/>
      <c r="B137" s="146"/>
      <c r="C137" s="161" t="s">
        <v>205</v>
      </c>
      <c r="D137" s="161" t="s">
        <v>417</v>
      </c>
      <c r="E137" s="162" t="s">
        <v>1596</v>
      </c>
      <c r="F137" s="163" t="s">
        <v>1597</v>
      </c>
      <c r="G137" s="164" t="s">
        <v>339</v>
      </c>
      <c r="H137" s="165">
        <v>2</v>
      </c>
      <c r="I137" s="166"/>
      <c r="J137" s="165">
        <f>ROUND(I137*H137,3)</f>
        <v>0</v>
      </c>
      <c r="K137" s="167"/>
      <c r="L137" s="168"/>
      <c r="M137" s="169" t="s">
        <v>1</v>
      </c>
      <c r="N137" s="170" t="s">
        <v>44</v>
      </c>
      <c r="O137" s="55"/>
      <c r="P137" s="156">
        <f>O137*H137</f>
        <v>0</v>
      </c>
      <c r="Q137" s="156">
        <v>0</v>
      </c>
      <c r="R137" s="156">
        <f>Q137*H137</f>
        <v>0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312</v>
      </c>
      <c r="AT137" s="158" t="s">
        <v>417</v>
      </c>
      <c r="AU137" s="158" t="s">
        <v>90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248</v>
      </c>
      <c r="BM137" s="158" t="s">
        <v>1598</v>
      </c>
    </row>
    <row r="138" spans="1:65" s="2" customFormat="1" ht="24.2" customHeight="1">
      <c r="A138" s="29"/>
      <c r="B138" s="146"/>
      <c r="C138" s="161" t="s">
        <v>209</v>
      </c>
      <c r="D138" s="161" t="s">
        <v>417</v>
      </c>
      <c r="E138" s="162" t="s">
        <v>1599</v>
      </c>
      <c r="F138" s="163" t="s">
        <v>1600</v>
      </c>
      <c r="G138" s="164" t="s">
        <v>1601</v>
      </c>
      <c r="H138" s="165">
        <v>2</v>
      </c>
      <c r="I138" s="166"/>
      <c r="J138" s="165">
        <f>ROUND(I138*H138,3)</f>
        <v>0</v>
      </c>
      <c r="K138" s="167"/>
      <c r="L138" s="168"/>
      <c r="M138" s="169" t="s">
        <v>1</v>
      </c>
      <c r="N138" s="170" t="s">
        <v>44</v>
      </c>
      <c r="O138" s="55"/>
      <c r="P138" s="156">
        <f>O138*H138</f>
        <v>0</v>
      </c>
      <c r="Q138" s="156">
        <v>0</v>
      </c>
      <c r="R138" s="156">
        <f>Q138*H138</f>
        <v>0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312</v>
      </c>
      <c r="AT138" s="158" t="s">
        <v>417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248</v>
      </c>
      <c r="BM138" s="158" t="s">
        <v>1602</v>
      </c>
    </row>
    <row r="139" spans="1:65" s="2" customFormat="1" ht="24.2" customHeight="1">
      <c r="A139" s="29"/>
      <c r="B139" s="146"/>
      <c r="C139" s="161" t="s">
        <v>213</v>
      </c>
      <c r="D139" s="161" t="s">
        <v>417</v>
      </c>
      <c r="E139" s="162" t="s">
        <v>1603</v>
      </c>
      <c r="F139" s="163" t="s">
        <v>1604</v>
      </c>
      <c r="G139" s="164" t="s">
        <v>1601</v>
      </c>
      <c r="H139" s="165">
        <v>2</v>
      </c>
      <c r="I139" s="166"/>
      <c r="J139" s="165">
        <f>ROUND(I139*H139,3)</f>
        <v>0</v>
      </c>
      <c r="K139" s="167"/>
      <c r="L139" s="168"/>
      <c r="M139" s="169" t="s">
        <v>1</v>
      </c>
      <c r="N139" s="170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312</v>
      </c>
      <c r="AT139" s="158" t="s">
        <v>417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248</v>
      </c>
      <c r="BM139" s="158" t="s">
        <v>1605</v>
      </c>
    </row>
    <row r="140" spans="1:65" s="2" customFormat="1" ht="14.45" customHeight="1">
      <c r="A140" s="29"/>
      <c r="B140" s="146"/>
      <c r="C140" s="161" t="s">
        <v>217</v>
      </c>
      <c r="D140" s="161" t="s">
        <v>417</v>
      </c>
      <c r="E140" s="162" t="s">
        <v>1606</v>
      </c>
      <c r="F140" s="163" t="s">
        <v>1607</v>
      </c>
      <c r="G140" s="164" t="s">
        <v>339</v>
      </c>
      <c r="H140" s="165">
        <v>2</v>
      </c>
      <c r="I140" s="166"/>
      <c r="J140" s="165">
        <f>ROUND(I140*H140,3)</f>
        <v>0</v>
      </c>
      <c r="K140" s="167"/>
      <c r="L140" s="168"/>
      <c r="M140" s="169" t="s">
        <v>1</v>
      </c>
      <c r="N140" s="170" t="s">
        <v>44</v>
      </c>
      <c r="O140" s="55"/>
      <c r="P140" s="156">
        <f>O140*H140</f>
        <v>0</v>
      </c>
      <c r="Q140" s="156">
        <v>0</v>
      </c>
      <c r="R140" s="156">
        <f>Q140*H140</f>
        <v>0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312</v>
      </c>
      <c r="AT140" s="158" t="s">
        <v>417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248</v>
      </c>
      <c r="BM140" s="158" t="s">
        <v>1608</v>
      </c>
    </row>
    <row r="141" spans="1:65" s="12" customFormat="1" ht="22.9" customHeight="1">
      <c r="B141" s="133"/>
      <c r="D141" s="134" t="s">
        <v>77</v>
      </c>
      <c r="E141" s="144" t="s">
        <v>1609</v>
      </c>
      <c r="F141" s="144" t="s">
        <v>1610</v>
      </c>
      <c r="I141" s="136"/>
      <c r="J141" s="145">
        <f>BK141</f>
        <v>0</v>
      </c>
      <c r="L141" s="133"/>
      <c r="M141" s="138"/>
      <c r="N141" s="139"/>
      <c r="O141" s="139"/>
      <c r="P141" s="140">
        <f>SUM(P142:P144)</f>
        <v>0</v>
      </c>
      <c r="Q141" s="139"/>
      <c r="R141" s="140">
        <f>SUM(R142:R144)</f>
        <v>0.47699999999999998</v>
      </c>
      <c r="S141" s="139"/>
      <c r="T141" s="141">
        <f>SUM(T142:T144)</f>
        <v>0</v>
      </c>
      <c r="AR141" s="134" t="s">
        <v>90</v>
      </c>
      <c r="AT141" s="142" t="s">
        <v>77</v>
      </c>
      <c r="AU141" s="142" t="s">
        <v>85</v>
      </c>
      <c r="AY141" s="134" t="s">
        <v>184</v>
      </c>
      <c r="BK141" s="143">
        <f>SUM(BK142:BK144)</f>
        <v>0</v>
      </c>
    </row>
    <row r="142" spans="1:65" s="2" customFormat="1" ht="24.2" customHeight="1">
      <c r="A142" s="29"/>
      <c r="B142" s="146"/>
      <c r="C142" s="147" t="s">
        <v>221</v>
      </c>
      <c r="D142" s="147" t="s">
        <v>186</v>
      </c>
      <c r="E142" s="148" t="s">
        <v>1611</v>
      </c>
      <c r="F142" s="149" t="s">
        <v>1612</v>
      </c>
      <c r="G142" s="150" t="s">
        <v>339</v>
      </c>
      <c r="H142" s="151">
        <v>1</v>
      </c>
      <c r="I142" s="152"/>
      <c r="J142" s="151">
        <f>ROUND(I142*H142,3)</f>
        <v>0</v>
      </c>
      <c r="K142" s="153"/>
      <c r="L142" s="30"/>
      <c r="M142" s="154" t="s">
        <v>1</v>
      </c>
      <c r="N142" s="155" t="s">
        <v>44</v>
      </c>
      <c r="O142" s="55"/>
      <c r="P142" s="156">
        <f>O142*H142</f>
        <v>0</v>
      </c>
      <c r="Q142" s="156">
        <v>0</v>
      </c>
      <c r="R142" s="156">
        <f>Q142*H142</f>
        <v>0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248</v>
      </c>
      <c r="AT142" s="158" t="s">
        <v>186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248</v>
      </c>
      <c r="BM142" s="158" t="s">
        <v>1613</v>
      </c>
    </row>
    <row r="143" spans="1:65" s="2" customFormat="1" ht="14.45" customHeight="1">
      <c r="A143" s="29"/>
      <c r="B143" s="146"/>
      <c r="C143" s="161" t="s">
        <v>225</v>
      </c>
      <c r="D143" s="161" t="s">
        <v>417</v>
      </c>
      <c r="E143" s="162" t="s">
        <v>1614</v>
      </c>
      <c r="F143" s="163" t="s">
        <v>1615</v>
      </c>
      <c r="G143" s="164" t="s">
        <v>339</v>
      </c>
      <c r="H143" s="165">
        <v>1</v>
      </c>
      <c r="I143" s="166"/>
      <c r="J143" s="165">
        <f>ROUND(I143*H143,3)</f>
        <v>0</v>
      </c>
      <c r="K143" s="167"/>
      <c r="L143" s="168"/>
      <c r="M143" s="169" t="s">
        <v>1</v>
      </c>
      <c r="N143" s="170" t="s">
        <v>44</v>
      </c>
      <c r="O143" s="55"/>
      <c r="P143" s="156">
        <f>O143*H143</f>
        <v>0</v>
      </c>
      <c r="Q143" s="156">
        <v>9.1999999999999998E-2</v>
      </c>
      <c r="R143" s="156">
        <f>Q143*H143</f>
        <v>9.1999999999999998E-2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312</v>
      </c>
      <c r="AT143" s="158" t="s">
        <v>417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248</v>
      </c>
      <c r="BM143" s="158" t="s">
        <v>1616</v>
      </c>
    </row>
    <row r="144" spans="1:65" s="2" customFormat="1" ht="24.2" customHeight="1">
      <c r="A144" s="29"/>
      <c r="B144" s="146"/>
      <c r="C144" s="161" t="s">
        <v>229</v>
      </c>
      <c r="D144" s="161" t="s">
        <v>417</v>
      </c>
      <c r="E144" s="162" t="s">
        <v>1617</v>
      </c>
      <c r="F144" s="163" t="s">
        <v>1618</v>
      </c>
      <c r="G144" s="164" t="s">
        <v>339</v>
      </c>
      <c r="H144" s="165">
        <v>1</v>
      </c>
      <c r="I144" s="166"/>
      <c r="J144" s="165">
        <f>ROUND(I144*H144,3)</f>
        <v>0</v>
      </c>
      <c r="K144" s="167"/>
      <c r="L144" s="168"/>
      <c r="M144" s="176" t="s">
        <v>1</v>
      </c>
      <c r="N144" s="177" t="s">
        <v>44</v>
      </c>
      <c r="O144" s="173"/>
      <c r="P144" s="174">
        <f>O144*H144</f>
        <v>0</v>
      </c>
      <c r="Q144" s="174">
        <v>0.38500000000000001</v>
      </c>
      <c r="R144" s="174">
        <f>Q144*H144</f>
        <v>0.38500000000000001</v>
      </c>
      <c r="S144" s="174">
        <v>0</v>
      </c>
      <c r="T144" s="175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312</v>
      </c>
      <c r="AT144" s="158" t="s">
        <v>417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248</v>
      </c>
      <c r="BM144" s="158" t="s">
        <v>1619</v>
      </c>
    </row>
    <row r="145" spans="1:31" s="2" customFormat="1" ht="6.95" customHeight="1">
      <c r="A145" s="29"/>
      <c r="B145" s="44"/>
      <c r="C145" s="45"/>
      <c r="D145" s="45"/>
      <c r="E145" s="45"/>
      <c r="F145" s="45"/>
      <c r="G145" s="45"/>
      <c r="H145" s="45"/>
      <c r="I145" s="45"/>
      <c r="J145" s="45"/>
      <c r="K145" s="45"/>
      <c r="L145" s="30"/>
      <c r="M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</sheetData>
  <autoFilter ref="C125:K144" xr:uid="{00000000-0009-0000-0000-000006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21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1620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183" t="s">
        <v>1621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ROUND(J131,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ROUND((SUM(BE131:BE210)),  2)</f>
        <v>0</v>
      </c>
      <c r="G37" s="29"/>
      <c r="H37" s="29"/>
      <c r="I37" s="102">
        <v>0.2</v>
      </c>
      <c r="J37" s="101">
        <f>ROUND(((SUM(BE131:BE210))*I37),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ROUND((SUM(BF131:BF210)),  2)</f>
        <v>0</v>
      </c>
      <c r="G38" s="29"/>
      <c r="H38" s="29"/>
      <c r="I38" s="102">
        <v>0.2</v>
      </c>
      <c r="J38" s="101">
        <f>ROUND(((SUM(BF131:BF210))*I38),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ROUND((SUM(BG131:BG210)),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ROUND((SUM(BH131:BH210)),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ROUND((SUM(BI131:BI210)),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1620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183" t="str">
        <f>E13</f>
        <v>a) - Silnoprúd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J131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1622</v>
      </c>
      <c r="E101" s="116"/>
      <c r="F101" s="116"/>
      <c r="G101" s="116"/>
      <c r="H101" s="116"/>
      <c r="I101" s="116"/>
      <c r="J101" s="117">
        <f>J132</f>
        <v>0</v>
      </c>
      <c r="L101" s="114"/>
    </row>
    <row r="102" spans="1:47" s="10" customFormat="1" ht="19.899999999999999" customHeight="1">
      <c r="B102" s="118"/>
      <c r="D102" s="119" t="s">
        <v>149</v>
      </c>
      <c r="E102" s="120"/>
      <c r="F102" s="120"/>
      <c r="G102" s="120"/>
      <c r="H102" s="120"/>
      <c r="I102" s="120"/>
      <c r="J102" s="121">
        <f>J133</f>
        <v>0</v>
      </c>
      <c r="L102" s="118"/>
    </row>
    <row r="103" spans="1:47" s="9" customFormat="1" ht="24.95" customHeight="1">
      <c r="B103" s="114"/>
      <c r="D103" s="115" t="s">
        <v>1623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1:47" s="10" customFormat="1" ht="19.899999999999999" customHeight="1">
      <c r="B104" s="118"/>
      <c r="D104" s="119" t="s">
        <v>1624</v>
      </c>
      <c r="E104" s="120"/>
      <c r="F104" s="120"/>
      <c r="G104" s="120"/>
      <c r="H104" s="120"/>
      <c r="I104" s="120"/>
      <c r="J104" s="121">
        <f>J138</f>
        <v>0</v>
      </c>
      <c r="L104" s="118"/>
    </row>
    <row r="105" spans="1:47" s="10" customFormat="1" ht="19.899999999999999" customHeight="1">
      <c r="B105" s="118"/>
      <c r="D105" s="119" t="s">
        <v>1625</v>
      </c>
      <c r="E105" s="120"/>
      <c r="F105" s="120"/>
      <c r="G105" s="120"/>
      <c r="H105" s="120"/>
      <c r="I105" s="120"/>
      <c r="J105" s="121">
        <f>J193</f>
        <v>0</v>
      </c>
      <c r="L105" s="118"/>
    </row>
    <row r="106" spans="1:47" s="9" customFormat="1" ht="24.95" customHeight="1">
      <c r="B106" s="114"/>
      <c r="D106" s="115" t="s">
        <v>1626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1:47" s="9" customFormat="1" ht="24.95" customHeight="1">
      <c r="B107" s="114"/>
      <c r="D107" s="115" t="s">
        <v>1627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1:47" s="2" customFormat="1" ht="21.7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6.95" customHeight="1">
      <c r="A109" s="29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3" spans="1:31" s="2" customFormat="1" ht="6.95" customHeight="1">
      <c r="A113" s="29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4.95" customHeight="1">
      <c r="A114" s="29"/>
      <c r="B114" s="30"/>
      <c r="C114" s="18" t="s">
        <v>170</v>
      </c>
      <c r="D114" s="29"/>
      <c r="E114" s="29"/>
      <c r="F114" s="29"/>
      <c r="G114" s="29"/>
      <c r="H114" s="29"/>
      <c r="I114" s="29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3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12" customHeight="1">
      <c r="A116" s="29"/>
      <c r="B116" s="30"/>
      <c r="C116" s="24" t="s">
        <v>14</v>
      </c>
      <c r="D116" s="29"/>
      <c r="E116" s="29"/>
      <c r="F116" s="29"/>
      <c r="G116" s="29"/>
      <c r="H116" s="29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16.5" customHeight="1">
      <c r="A117" s="29"/>
      <c r="B117" s="30"/>
      <c r="C117" s="29"/>
      <c r="D117" s="29"/>
      <c r="E117" s="221" t="str">
        <f>E7</f>
        <v>Koláre- prestavba RD, BARETTI, s. r. o - znížený</v>
      </c>
      <c r="F117" s="222"/>
      <c r="G117" s="222"/>
      <c r="H117" s="222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1" customFormat="1" ht="12" customHeight="1">
      <c r="B118" s="17"/>
      <c r="C118" s="24" t="s">
        <v>131</v>
      </c>
      <c r="L118" s="17"/>
    </row>
    <row r="119" spans="1:31" s="1" customFormat="1" ht="16.5" customHeight="1">
      <c r="B119" s="17"/>
      <c r="E119" s="221" t="s">
        <v>132</v>
      </c>
      <c r="F119" s="226"/>
      <c r="G119" s="226"/>
      <c r="H119" s="226"/>
      <c r="L119" s="17"/>
    </row>
    <row r="120" spans="1:31" s="1" customFormat="1" ht="12" customHeight="1">
      <c r="B120" s="17"/>
      <c r="C120" s="24" t="s">
        <v>133</v>
      </c>
      <c r="L120" s="17"/>
    </row>
    <row r="121" spans="1:31" s="2" customFormat="1" ht="16.5" customHeight="1">
      <c r="A121" s="29"/>
      <c r="B121" s="30"/>
      <c r="C121" s="29"/>
      <c r="D121" s="29"/>
      <c r="E121" s="223" t="s">
        <v>1620</v>
      </c>
      <c r="F121" s="224"/>
      <c r="G121" s="224"/>
      <c r="H121" s="224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135</v>
      </c>
      <c r="D122" s="29"/>
      <c r="E122" s="29"/>
      <c r="F122" s="29"/>
      <c r="G122" s="29"/>
      <c r="H122" s="29"/>
      <c r="I122" s="29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183" t="str">
        <f>E13</f>
        <v>a) - Silnoprúd</v>
      </c>
      <c r="F123" s="224"/>
      <c r="G123" s="224"/>
      <c r="H123" s="224"/>
      <c r="I123" s="29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18</v>
      </c>
      <c r="D125" s="29"/>
      <c r="E125" s="29"/>
      <c r="F125" s="22" t="str">
        <f>F16</f>
        <v>Koláre, parc.č. 58/2, 59/2, 59/3</v>
      </c>
      <c r="G125" s="29"/>
      <c r="H125" s="29"/>
      <c r="I125" s="24" t="s">
        <v>20</v>
      </c>
      <c r="J125" s="52" t="str">
        <f>IF(J16="","",J16)</f>
        <v>19. 10. 2020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40.15" customHeight="1">
      <c r="A127" s="29"/>
      <c r="B127" s="30"/>
      <c r="C127" s="24" t="s">
        <v>22</v>
      </c>
      <c r="D127" s="29"/>
      <c r="E127" s="29"/>
      <c r="F127" s="22" t="str">
        <f>E19</f>
        <v>BARETTI, s. r. o., Slovenské Ďarmoty, č. 238</v>
      </c>
      <c r="G127" s="29"/>
      <c r="H127" s="29"/>
      <c r="I127" s="24" t="s">
        <v>30</v>
      </c>
      <c r="J127" s="27" t="str">
        <f>E25</f>
        <v>Sírius company s.r.o., Balog nad Ipľom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40.15" customHeight="1">
      <c r="A128" s="29"/>
      <c r="B128" s="30"/>
      <c r="C128" s="24" t="s">
        <v>28</v>
      </c>
      <c r="D128" s="29"/>
      <c r="E128" s="29"/>
      <c r="F128" s="22" t="str">
        <f>IF(E22="","",E22)</f>
        <v>Vyplň údaj</v>
      </c>
      <c r="G128" s="29"/>
      <c r="H128" s="29"/>
      <c r="I128" s="24" t="s">
        <v>36</v>
      </c>
      <c r="J128" s="27" t="str">
        <f>E28</f>
        <v>Sírius company s.r.o., Balog nad Ipľom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22"/>
      <c r="B130" s="123"/>
      <c r="C130" s="124" t="s">
        <v>171</v>
      </c>
      <c r="D130" s="125" t="s">
        <v>63</v>
      </c>
      <c r="E130" s="125" t="s">
        <v>59</v>
      </c>
      <c r="F130" s="125" t="s">
        <v>60</v>
      </c>
      <c r="G130" s="125" t="s">
        <v>172</v>
      </c>
      <c r="H130" s="125" t="s">
        <v>173</v>
      </c>
      <c r="I130" s="125" t="s">
        <v>174</v>
      </c>
      <c r="J130" s="126" t="s">
        <v>139</v>
      </c>
      <c r="K130" s="127" t="s">
        <v>175</v>
      </c>
      <c r="L130" s="128"/>
      <c r="M130" s="59" t="s">
        <v>1</v>
      </c>
      <c r="N130" s="60" t="s">
        <v>42</v>
      </c>
      <c r="O130" s="60" t="s">
        <v>176</v>
      </c>
      <c r="P130" s="60" t="s">
        <v>177</v>
      </c>
      <c r="Q130" s="60" t="s">
        <v>178</v>
      </c>
      <c r="R130" s="60" t="s">
        <v>179</v>
      </c>
      <c r="S130" s="60" t="s">
        <v>180</v>
      </c>
      <c r="T130" s="61" t="s">
        <v>181</v>
      </c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</row>
    <row r="131" spans="1:65" s="2" customFormat="1" ht="22.9" customHeight="1">
      <c r="A131" s="29"/>
      <c r="B131" s="30"/>
      <c r="C131" s="66" t="s">
        <v>140</v>
      </c>
      <c r="D131" s="29"/>
      <c r="E131" s="29"/>
      <c r="F131" s="29"/>
      <c r="G131" s="29"/>
      <c r="H131" s="29"/>
      <c r="I131" s="29"/>
      <c r="J131" s="129">
        <f>BK131</f>
        <v>0</v>
      </c>
      <c r="K131" s="29"/>
      <c r="L131" s="30"/>
      <c r="M131" s="62"/>
      <c r="N131" s="53"/>
      <c r="O131" s="63"/>
      <c r="P131" s="130">
        <f>P132+P137+P204+P206</f>
        <v>0</v>
      </c>
      <c r="Q131" s="63"/>
      <c r="R131" s="130">
        <f>R132+R137+R204+R206</f>
        <v>0.28273000000000004</v>
      </c>
      <c r="S131" s="63"/>
      <c r="T131" s="131">
        <f>T132+T137+T204+T206</f>
        <v>0.245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77</v>
      </c>
      <c r="AU131" s="14" t="s">
        <v>141</v>
      </c>
      <c r="BK131" s="132">
        <f>BK132+BK137+BK204+BK206</f>
        <v>0</v>
      </c>
    </row>
    <row r="132" spans="1:65" s="12" customFormat="1" ht="25.9" customHeight="1">
      <c r="B132" s="133"/>
      <c r="D132" s="134" t="s">
        <v>77</v>
      </c>
      <c r="E132" s="135" t="s">
        <v>182</v>
      </c>
      <c r="F132" s="135" t="s">
        <v>182</v>
      </c>
      <c r="I132" s="136"/>
      <c r="J132" s="137">
        <f>BK132</f>
        <v>0</v>
      </c>
      <c r="L132" s="133"/>
      <c r="M132" s="138"/>
      <c r="N132" s="139"/>
      <c r="O132" s="139"/>
      <c r="P132" s="140">
        <f>P133</f>
        <v>0</v>
      </c>
      <c r="Q132" s="139"/>
      <c r="R132" s="140">
        <f>R133</f>
        <v>0</v>
      </c>
      <c r="S132" s="139"/>
      <c r="T132" s="141">
        <f>T133</f>
        <v>0.245</v>
      </c>
      <c r="AR132" s="134" t="s">
        <v>85</v>
      </c>
      <c r="AT132" s="142" t="s">
        <v>77</v>
      </c>
      <c r="AU132" s="142" t="s">
        <v>78</v>
      </c>
      <c r="AY132" s="134" t="s">
        <v>184</v>
      </c>
      <c r="BK132" s="143">
        <f>BK133</f>
        <v>0</v>
      </c>
    </row>
    <row r="133" spans="1:65" s="12" customFormat="1" ht="22.9" customHeight="1">
      <c r="B133" s="133"/>
      <c r="D133" s="134" t="s">
        <v>77</v>
      </c>
      <c r="E133" s="144" t="s">
        <v>217</v>
      </c>
      <c r="F133" s="144" t="s">
        <v>570</v>
      </c>
      <c r="I133" s="136"/>
      <c r="J133" s="145">
        <f>BK133</f>
        <v>0</v>
      </c>
      <c r="L133" s="133"/>
      <c r="M133" s="138"/>
      <c r="N133" s="139"/>
      <c r="O133" s="139"/>
      <c r="P133" s="140">
        <f>SUM(P134:P136)</f>
        <v>0</v>
      </c>
      <c r="Q133" s="139"/>
      <c r="R133" s="140">
        <f>SUM(R134:R136)</f>
        <v>0</v>
      </c>
      <c r="S133" s="139"/>
      <c r="T133" s="141">
        <f>SUM(T134:T136)</f>
        <v>0.245</v>
      </c>
      <c r="AR133" s="134" t="s">
        <v>85</v>
      </c>
      <c r="AT133" s="142" t="s">
        <v>77</v>
      </c>
      <c r="AU133" s="142" t="s">
        <v>85</v>
      </c>
      <c r="AY133" s="134" t="s">
        <v>184</v>
      </c>
      <c r="BK133" s="143">
        <f>SUM(BK134:BK136)</f>
        <v>0</v>
      </c>
    </row>
    <row r="134" spans="1:65" s="2" customFormat="1" ht="14.45" customHeight="1">
      <c r="A134" s="29"/>
      <c r="B134" s="146"/>
      <c r="C134" s="147" t="s">
        <v>85</v>
      </c>
      <c r="D134" s="147" t="s">
        <v>186</v>
      </c>
      <c r="E134" s="148" t="s">
        <v>1628</v>
      </c>
      <c r="F134" s="149" t="s">
        <v>1629</v>
      </c>
      <c r="G134" s="150" t="s">
        <v>1323</v>
      </c>
      <c r="H134" s="151">
        <v>50</v>
      </c>
      <c r="I134" s="152"/>
      <c r="J134" s="151">
        <f>ROUND(I134*H134,3)</f>
        <v>0</v>
      </c>
      <c r="K134" s="153"/>
      <c r="L134" s="30"/>
      <c r="M134" s="154" t="s">
        <v>1</v>
      </c>
      <c r="N134" s="155" t="s">
        <v>44</v>
      </c>
      <c r="O134" s="55"/>
      <c r="P134" s="156">
        <f>O134*H134</f>
        <v>0</v>
      </c>
      <c r="Q134" s="156">
        <v>0</v>
      </c>
      <c r="R134" s="156">
        <f>Q134*H134</f>
        <v>0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190</v>
      </c>
      <c r="AT134" s="158" t="s">
        <v>186</v>
      </c>
      <c r="AU134" s="158" t="s">
        <v>90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190</v>
      </c>
      <c r="BM134" s="158" t="s">
        <v>1630</v>
      </c>
    </row>
    <row r="135" spans="1:65" s="2" customFormat="1" ht="24.2" customHeight="1">
      <c r="A135" s="29"/>
      <c r="B135" s="146"/>
      <c r="C135" s="147" t="s">
        <v>90</v>
      </c>
      <c r="D135" s="147" t="s">
        <v>186</v>
      </c>
      <c r="E135" s="148" t="s">
        <v>1631</v>
      </c>
      <c r="F135" s="149" t="s">
        <v>1632</v>
      </c>
      <c r="G135" s="150" t="s">
        <v>339</v>
      </c>
      <c r="H135" s="151">
        <v>95</v>
      </c>
      <c r="I135" s="152"/>
      <c r="J135" s="151">
        <f>ROUND(I135*H135,3)</f>
        <v>0</v>
      </c>
      <c r="K135" s="153"/>
      <c r="L135" s="30"/>
      <c r="M135" s="154" t="s">
        <v>1</v>
      </c>
      <c r="N135" s="155" t="s">
        <v>44</v>
      </c>
      <c r="O135" s="55"/>
      <c r="P135" s="156">
        <f>O135*H135</f>
        <v>0</v>
      </c>
      <c r="Q135" s="156">
        <v>0</v>
      </c>
      <c r="R135" s="156">
        <f>Q135*H135</f>
        <v>0</v>
      </c>
      <c r="S135" s="156">
        <v>1E-3</v>
      </c>
      <c r="T135" s="157">
        <f>S135*H135</f>
        <v>9.5000000000000001E-2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190</v>
      </c>
      <c r="AT135" s="158" t="s">
        <v>186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190</v>
      </c>
      <c r="BM135" s="158" t="s">
        <v>1633</v>
      </c>
    </row>
    <row r="136" spans="1:65" s="2" customFormat="1" ht="37.9" customHeight="1">
      <c r="A136" s="29"/>
      <c r="B136" s="146"/>
      <c r="C136" s="147" t="s">
        <v>95</v>
      </c>
      <c r="D136" s="147" t="s">
        <v>186</v>
      </c>
      <c r="E136" s="148" t="s">
        <v>1634</v>
      </c>
      <c r="F136" s="149" t="s">
        <v>1635</v>
      </c>
      <c r="G136" s="150" t="s">
        <v>389</v>
      </c>
      <c r="H136" s="151">
        <v>100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1.5E-3</v>
      </c>
      <c r="T136" s="157">
        <f>S136*H136</f>
        <v>0.15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190</v>
      </c>
      <c r="AT136" s="158" t="s">
        <v>186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190</v>
      </c>
      <c r="BM136" s="158" t="s">
        <v>1636</v>
      </c>
    </row>
    <row r="137" spans="1:65" s="12" customFormat="1" ht="25.9" customHeight="1">
      <c r="B137" s="133"/>
      <c r="D137" s="134" t="s">
        <v>77</v>
      </c>
      <c r="E137" s="135" t="s">
        <v>417</v>
      </c>
      <c r="F137" s="135" t="s">
        <v>1637</v>
      </c>
      <c r="I137" s="136"/>
      <c r="J137" s="137">
        <f>BK137</f>
        <v>0</v>
      </c>
      <c r="L137" s="133"/>
      <c r="M137" s="138"/>
      <c r="N137" s="139"/>
      <c r="O137" s="139"/>
      <c r="P137" s="140">
        <f>P138+P193</f>
        <v>0</v>
      </c>
      <c r="Q137" s="139"/>
      <c r="R137" s="140">
        <f>R138+R193</f>
        <v>0.28273000000000004</v>
      </c>
      <c r="S137" s="139"/>
      <c r="T137" s="141">
        <f>T138+T193</f>
        <v>0</v>
      </c>
      <c r="AR137" s="134" t="s">
        <v>95</v>
      </c>
      <c r="AT137" s="142" t="s">
        <v>77</v>
      </c>
      <c r="AU137" s="142" t="s">
        <v>78</v>
      </c>
      <c r="AY137" s="134" t="s">
        <v>184</v>
      </c>
      <c r="BK137" s="143">
        <f>BK138+BK193</f>
        <v>0</v>
      </c>
    </row>
    <row r="138" spans="1:65" s="12" customFormat="1" ht="22.9" customHeight="1">
      <c r="B138" s="133"/>
      <c r="D138" s="134" t="s">
        <v>77</v>
      </c>
      <c r="E138" s="144" t="s">
        <v>1638</v>
      </c>
      <c r="F138" s="144" t="s">
        <v>1639</v>
      </c>
      <c r="I138" s="136"/>
      <c r="J138" s="145">
        <f>BK138</f>
        <v>0</v>
      </c>
      <c r="L138" s="133"/>
      <c r="M138" s="138"/>
      <c r="N138" s="139"/>
      <c r="O138" s="139"/>
      <c r="P138" s="140">
        <f>SUM(P139:P192)</f>
        <v>0</v>
      </c>
      <c r="Q138" s="139"/>
      <c r="R138" s="140">
        <f>SUM(R139:R192)</f>
        <v>0.25724000000000002</v>
      </c>
      <c r="S138" s="139"/>
      <c r="T138" s="141">
        <f>SUM(T139:T192)</f>
        <v>0</v>
      </c>
      <c r="AR138" s="134" t="s">
        <v>95</v>
      </c>
      <c r="AT138" s="142" t="s">
        <v>77</v>
      </c>
      <c r="AU138" s="142" t="s">
        <v>85</v>
      </c>
      <c r="AY138" s="134" t="s">
        <v>184</v>
      </c>
      <c r="BK138" s="143">
        <f>SUM(BK139:BK192)</f>
        <v>0</v>
      </c>
    </row>
    <row r="139" spans="1:65" s="2" customFormat="1" ht="24.2" customHeight="1">
      <c r="A139" s="29"/>
      <c r="B139" s="146"/>
      <c r="C139" s="147" t="s">
        <v>190</v>
      </c>
      <c r="D139" s="147" t="s">
        <v>186</v>
      </c>
      <c r="E139" s="148" t="s">
        <v>1640</v>
      </c>
      <c r="F139" s="149" t="s">
        <v>1641</v>
      </c>
      <c r="G139" s="150" t="s">
        <v>389</v>
      </c>
      <c r="H139" s="151">
        <v>340</v>
      </c>
      <c r="I139" s="152"/>
      <c r="J139" s="151">
        <f>ROUND(I139*H139,3)</f>
        <v>0</v>
      </c>
      <c r="K139" s="153"/>
      <c r="L139" s="30"/>
      <c r="M139" s="154" t="s">
        <v>1</v>
      </c>
      <c r="N139" s="155" t="s">
        <v>44</v>
      </c>
      <c r="O139" s="55"/>
      <c r="P139" s="156">
        <f>O139*H139</f>
        <v>0</v>
      </c>
      <c r="Q139" s="156">
        <v>0</v>
      </c>
      <c r="R139" s="156">
        <f>Q139*H139</f>
        <v>0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445</v>
      </c>
      <c r="AT139" s="158" t="s">
        <v>186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445</v>
      </c>
      <c r="BM139" s="158" t="s">
        <v>1642</v>
      </c>
    </row>
    <row r="140" spans="1:65" s="2" customFormat="1" ht="14.45" customHeight="1">
      <c r="A140" s="29"/>
      <c r="B140" s="146"/>
      <c r="C140" s="161" t="s">
        <v>201</v>
      </c>
      <c r="D140" s="161" t="s">
        <v>417</v>
      </c>
      <c r="E140" s="162" t="s">
        <v>1643</v>
      </c>
      <c r="F140" s="163" t="s">
        <v>1644</v>
      </c>
      <c r="G140" s="164" t="s">
        <v>389</v>
      </c>
      <c r="H140" s="165">
        <v>340</v>
      </c>
      <c r="I140" s="166"/>
      <c r="J140" s="165">
        <f>ROUND(I140*H140,3)</f>
        <v>0</v>
      </c>
      <c r="K140" s="167"/>
      <c r="L140" s="168"/>
      <c r="M140" s="169" t="s">
        <v>1</v>
      </c>
      <c r="N140" s="170" t="s">
        <v>44</v>
      </c>
      <c r="O140" s="55"/>
      <c r="P140" s="156">
        <f>O140*H140</f>
        <v>0</v>
      </c>
      <c r="Q140" s="156">
        <v>1.7000000000000001E-4</v>
      </c>
      <c r="R140" s="156">
        <f>Q140*H140</f>
        <v>5.7800000000000004E-2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711</v>
      </c>
      <c r="AT140" s="158" t="s">
        <v>417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711</v>
      </c>
      <c r="BM140" s="158" t="s">
        <v>1645</v>
      </c>
    </row>
    <row r="141" spans="1:65" s="2" customFormat="1" ht="14.45" customHeight="1">
      <c r="A141" s="29"/>
      <c r="B141" s="146"/>
      <c r="C141" s="147" t="s">
        <v>205</v>
      </c>
      <c r="D141" s="147" t="s">
        <v>186</v>
      </c>
      <c r="E141" s="148" t="s">
        <v>1646</v>
      </c>
      <c r="F141" s="149" t="s">
        <v>1647</v>
      </c>
      <c r="G141" s="150" t="s">
        <v>339</v>
      </c>
      <c r="H141" s="151">
        <v>95</v>
      </c>
      <c r="I141" s="152"/>
      <c r="J141" s="151">
        <f>ROUND(I141*H141,3)</f>
        <v>0</v>
      </c>
      <c r="K141" s="153"/>
      <c r="L141" s="30"/>
      <c r="M141" s="154" t="s">
        <v>1</v>
      </c>
      <c r="N141" s="155" t="s">
        <v>44</v>
      </c>
      <c r="O141" s="55"/>
      <c r="P141" s="156">
        <f>O141*H141</f>
        <v>0</v>
      </c>
      <c r="Q141" s="156">
        <v>0</v>
      </c>
      <c r="R141" s="156">
        <f>Q141*H141</f>
        <v>0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445</v>
      </c>
      <c r="AT141" s="158" t="s">
        <v>186</v>
      </c>
      <c r="AU141" s="158" t="s">
        <v>90</v>
      </c>
      <c r="AY141" s="14" t="s">
        <v>184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90</v>
      </c>
      <c r="BK141" s="160">
        <f>ROUND(I141*H141,3)</f>
        <v>0</v>
      </c>
      <c r="BL141" s="14" t="s">
        <v>445</v>
      </c>
      <c r="BM141" s="158" t="s">
        <v>1648</v>
      </c>
    </row>
    <row r="142" spans="1:65" s="2" customFormat="1" ht="14.45" customHeight="1">
      <c r="A142" s="29"/>
      <c r="B142" s="146"/>
      <c r="C142" s="161" t="s">
        <v>209</v>
      </c>
      <c r="D142" s="161" t="s">
        <v>417</v>
      </c>
      <c r="E142" s="162" t="s">
        <v>1649</v>
      </c>
      <c r="F142" s="163" t="s">
        <v>1650</v>
      </c>
      <c r="G142" s="164" t="s">
        <v>339</v>
      </c>
      <c r="H142" s="165">
        <v>95</v>
      </c>
      <c r="I142" s="166"/>
      <c r="J142" s="165">
        <f>ROUND(I142*H142,3)</f>
        <v>0</v>
      </c>
      <c r="K142" s="167"/>
      <c r="L142" s="168"/>
      <c r="M142" s="169" t="s">
        <v>1</v>
      </c>
      <c r="N142" s="170" t="s">
        <v>44</v>
      </c>
      <c r="O142" s="55"/>
      <c r="P142" s="156">
        <f>O142*H142</f>
        <v>0</v>
      </c>
      <c r="Q142" s="156">
        <v>3.0000000000000001E-5</v>
      </c>
      <c r="R142" s="156">
        <f>Q142*H142</f>
        <v>2.8500000000000001E-3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711</v>
      </c>
      <c r="AT142" s="158" t="s">
        <v>417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711</v>
      </c>
      <c r="BM142" s="158" t="s">
        <v>1651</v>
      </c>
    </row>
    <row r="143" spans="1:65" s="2" customFormat="1" ht="37.9" customHeight="1">
      <c r="A143" s="29"/>
      <c r="B143" s="146"/>
      <c r="C143" s="147" t="s">
        <v>213</v>
      </c>
      <c r="D143" s="147" t="s">
        <v>186</v>
      </c>
      <c r="E143" s="148" t="s">
        <v>1652</v>
      </c>
      <c r="F143" s="149" t="s">
        <v>1653</v>
      </c>
      <c r="G143" s="150" t="s">
        <v>339</v>
      </c>
      <c r="H143" s="151">
        <v>5</v>
      </c>
      <c r="I143" s="152"/>
      <c r="J143" s="151">
        <f>ROUND(I143*H143,3)</f>
        <v>0</v>
      </c>
      <c r="K143" s="153"/>
      <c r="L143" s="30"/>
      <c r="M143" s="154" t="s">
        <v>1</v>
      </c>
      <c r="N143" s="155" t="s">
        <v>44</v>
      </c>
      <c r="O143" s="55"/>
      <c r="P143" s="156">
        <f>O143*H143</f>
        <v>0</v>
      </c>
      <c r="Q143" s="156">
        <v>0</v>
      </c>
      <c r="R143" s="156">
        <f>Q143*H143</f>
        <v>0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445</v>
      </c>
      <c r="AT143" s="158" t="s">
        <v>186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445</v>
      </c>
      <c r="BM143" s="158" t="s">
        <v>1654</v>
      </c>
    </row>
    <row r="144" spans="1:65" s="2" customFormat="1" ht="14.45" customHeight="1">
      <c r="A144" s="29"/>
      <c r="B144" s="146"/>
      <c r="C144" s="161" t="s">
        <v>217</v>
      </c>
      <c r="D144" s="161" t="s">
        <v>417</v>
      </c>
      <c r="E144" s="162" t="s">
        <v>1655</v>
      </c>
      <c r="F144" s="163" t="s">
        <v>1656</v>
      </c>
      <c r="G144" s="164" t="s">
        <v>339</v>
      </c>
      <c r="H144" s="165">
        <v>5</v>
      </c>
      <c r="I144" s="166"/>
      <c r="J144" s="165">
        <f>ROUND(I144*H144,3)</f>
        <v>0</v>
      </c>
      <c r="K144" s="167"/>
      <c r="L144" s="168"/>
      <c r="M144" s="169" t="s">
        <v>1</v>
      </c>
      <c r="N144" s="170" t="s">
        <v>44</v>
      </c>
      <c r="O144" s="55"/>
      <c r="P144" s="156">
        <f>O144*H144</f>
        <v>0</v>
      </c>
      <c r="Q144" s="156">
        <v>1.6000000000000001E-4</v>
      </c>
      <c r="R144" s="156">
        <f>Q144*H144</f>
        <v>8.0000000000000004E-4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711</v>
      </c>
      <c r="AT144" s="158" t="s">
        <v>417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711</v>
      </c>
      <c r="BM144" s="158" t="s">
        <v>1657</v>
      </c>
    </row>
    <row r="145" spans="1:65" s="2" customFormat="1" ht="24.2" customHeight="1">
      <c r="A145" s="29"/>
      <c r="B145" s="146"/>
      <c r="C145" s="147" t="s">
        <v>221</v>
      </c>
      <c r="D145" s="147" t="s">
        <v>186</v>
      </c>
      <c r="E145" s="148" t="s">
        <v>1658</v>
      </c>
      <c r="F145" s="149" t="s">
        <v>1659</v>
      </c>
      <c r="G145" s="150" t="s">
        <v>339</v>
      </c>
      <c r="H145" s="151">
        <v>60</v>
      </c>
      <c r="I145" s="152"/>
      <c r="J145" s="151">
        <f>ROUND(I145*H145,3)</f>
        <v>0</v>
      </c>
      <c r="K145" s="153"/>
      <c r="L145" s="30"/>
      <c r="M145" s="154" t="s">
        <v>1</v>
      </c>
      <c r="N145" s="155" t="s">
        <v>44</v>
      </c>
      <c r="O145" s="55"/>
      <c r="P145" s="156">
        <f>O145*H145</f>
        <v>0</v>
      </c>
      <c r="Q145" s="156">
        <v>0</v>
      </c>
      <c r="R145" s="156">
        <f>Q145*H145</f>
        <v>0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445</v>
      </c>
      <c r="AT145" s="158" t="s">
        <v>186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445</v>
      </c>
      <c r="BM145" s="158" t="s">
        <v>1660</v>
      </c>
    </row>
    <row r="146" spans="1:65" s="2" customFormat="1" ht="24.2" customHeight="1">
      <c r="A146" s="29"/>
      <c r="B146" s="146"/>
      <c r="C146" s="147" t="s">
        <v>225</v>
      </c>
      <c r="D146" s="147" t="s">
        <v>186</v>
      </c>
      <c r="E146" s="148" t="s">
        <v>1661</v>
      </c>
      <c r="F146" s="149" t="s">
        <v>1662</v>
      </c>
      <c r="G146" s="150" t="s">
        <v>339</v>
      </c>
      <c r="H146" s="151">
        <v>1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445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445</v>
      </c>
      <c r="BM146" s="158" t="s">
        <v>1663</v>
      </c>
    </row>
    <row r="147" spans="1:65" s="2" customFormat="1" ht="14.45" customHeight="1">
      <c r="A147" s="29"/>
      <c r="B147" s="146"/>
      <c r="C147" s="161" t="s">
        <v>229</v>
      </c>
      <c r="D147" s="161" t="s">
        <v>417</v>
      </c>
      <c r="E147" s="162" t="s">
        <v>1664</v>
      </c>
      <c r="F147" s="163" t="s">
        <v>1665</v>
      </c>
      <c r="G147" s="164" t="s">
        <v>339</v>
      </c>
      <c r="H147" s="165">
        <v>1</v>
      </c>
      <c r="I147" s="166"/>
      <c r="J147" s="165">
        <f>ROUND(I147*H147,3)</f>
        <v>0</v>
      </c>
      <c r="K147" s="167"/>
      <c r="L147" s="168"/>
      <c r="M147" s="169" t="s">
        <v>1</v>
      </c>
      <c r="N147" s="170" t="s">
        <v>44</v>
      </c>
      <c r="O147" s="55"/>
      <c r="P147" s="156">
        <f>O147*H147</f>
        <v>0</v>
      </c>
      <c r="Q147" s="156">
        <v>1.2999999999999999E-4</v>
      </c>
      <c r="R147" s="156">
        <f>Q147*H147</f>
        <v>1.2999999999999999E-4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711</v>
      </c>
      <c r="AT147" s="158" t="s">
        <v>417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711</v>
      </c>
      <c r="BM147" s="158" t="s">
        <v>1666</v>
      </c>
    </row>
    <row r="148" spans="1:65" s="2" customFormat="1" ht="24.2" customHeight="1">
      <c r="A148" s="29"/>
      <c r="B148" s="146"/>
      <c r="C148" s="147" t="s">
        <v>233</v>
      </c>
      <c r="D148" s="147" t="s">
        <v>186</v>
      </c>
      <c r="E148" s="148" t="s">
        <v>1667</v>
      </c>
      <c r="F148" s="149" t="s">
        <v>1668</v>
      </c>
      <c r="G148" s="150" t="s">
        <v>339</v>
      </c>
      <c r="H148" s="151">
        <v>2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445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445</v>
      </c>
      <c r="BM148" s="158" t="s">
        <v>1669</v>
      </c>
    </row>
    <row r="149" spans="1:65" s="2" customFormat="1" ht="14.45" customHeight="1">
      <c r="A149" s="29"/>
      <c r="B149" s="146"/>
      <c r="C149" s="161" t="s">
        <v>238</v>
      </c>
      <c r="D149" s="161" t="s">
        <v>417</v>
      </c>
      <c r="E149" s="162" t="s">
        <v>1670</v>
      </c>
      <c r="F149" s="163" t="s">
        <v>1671</v>
      </c>
      <c r="G149" s="164" t="s">
        <v>339</v>
      </c>
      <c r="H149" s="165">
        <v>2</v>
      </c>
      <c r="I149" s="166"/>
      <c r="J149" s="165">
        <f>ROUND(I149*H149,3)</f>
        <v>0</v>
      </c>
      <c r="K149" s="167"/>
      <c r="L149" s="168"/>
      <c r="M149" s="169" t="s">
        <v>1</v>
      </c>
      <c r="N149" s="170" t="s">
        <v>44</v>
      </c>
      <c r="O149" s="55"/>
      <c r="P149" s="156">
        <f>O149*H149</f>
        <v>0</v>
      </c>
      <c r="Q149" s="156">
        <v>1.3999999999999999E-4</v>
      </c>
      <c r="R149" s="156">
        <f>Q149*H149</f>
        <v>2.7999999999999998E-4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711</v>
      </c>
      <c r="AT149" s="158" t="s">
        <v>417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711</v>
      </c>
      <c r="BM149" s="158" t="s">
        <v>1672</v>
      </c>
    </row>
    <row r="150" spans="1:65" s="2" customFormat="1" ht="24.2" customHeight="1">
      <c r="A150" s="29"/>
      <c r="B150" s="146"/>
      <c r="C150" s="147" t="s">
        <v>244</v>
      </c>
      <c r="D150" s="147" t="s">
        <v>186</v>
      </c>
      <c r="E150" s="148" t="s">
        <v>1673</v>
      </c>
      <c r="F150" s="149" t="s">
        <v>1674</v>
      </c>
      <c r="G150" s="150" t="s">
        <v>339</v>
      </c>
      <c r="H150" s="151">
        <v>7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445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445</v>
      </c>
      <c r="BM150" s="158" t="s">
        <v>1675</v>
      </c>
    </row>
    <row r="151" spans="1:65" s="2" customFormat="1" ht="14.45" customHeight="1">
      <c r="A151" s="29"/>
      <c r="B151" s="146"/>
      <c r="C151" s="161" t="s">
        <v>248</v>
      </c>
      <c r="D151" s="161" t="s">
        <v>417</v>
      </c>
      <c r="E151" s="162" t="s">
        <v>1676</v>
      </c>
      <c r="F151" s="163" t="s">
        <v>1677</v>
      </c>
      <c r="G151" s="164" t="s">
        <v>339</v>
      </c>
      <c r="H151" s="165">
        <v>7</v>
      </c>
      <c r="I151" s="166"/>
      <c r="J151" s="165">
        <f>ROUND(I151*H151,3)</f>
        <v>0</v>
      </c>
      <c r="K151" s="167"/>
      <c r="L151" s="168"/>
      <c r="M151" s="169" t="s">
        <v>1</v>
      </c>
      <c r="N151" s="170" t="s">
        <v>44</v>
      </c>
      <c r="O151" s="55"/>
      <c r="P151" s="156">
        <f>O151*H151</f>
        <v>0</v>
      </c>
      <c r="Q151" s="156">
        <v>8.0000000000000007E-5</v>
      </c>
      <c r="R151" s="156">
        <f>Q151*H151</f>
        <v>5.6000000000000006E-4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711</v>
      </c>
      <c r="AT151" s="158" t="s">
        <v>417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711</v>
      </c>
      <c r="BM151" s="158" t="s">
        <v>1678</v>
      </c>
    </row>
    <row r="152" spans="1:65" s="2" customFormat="1" ht="14.45" customHeight="1">
      <c r="A152" s="29"/>
      <c r="B152" s="146"/>
      <c r="C152" s="161" t="s">
        <v>252</v>
      </c>
      <c r="D152" s="161" t="s">
        <v>417</v>
      </c>
      <c r="E152" s="162" t="s">
        <v>1679</v>
      </c>
      <c r="F152" s="163" t="s">
        <v>1680</v>
      </c>
      <c r="G152" s="164" t="s">
        <v>339</v>
      </c>
      <c r="H152" s="165">
        <v>7</v>
      </c>
      <c r="I152" s="166"/>
      <c r="J152" s="165">
        <f>ROUND(I152*H152,3)</f>
        <v>0</v>
      </c>
      <c r="K152" s="167"/>
      <c r="L152" s="168"/>
      <c r="M152" s="169" t="s">
        <v>1</v>
      </c>
      <c r="N152" s="170" t="s">
        <v>44</v>
      </c>
      <c r="O152" s="55"/>
      <c r="P152" s="156">
        <f>O152*H152</f>
        <v>0</v>
      </c>
      <c r="Q152" s="156">
        <v>2.0000000000000002E-5</v>
      </c>
      <c r="R152" s="156">
        <f>Q152*H152</f>
        <v>1.4000000000000001E-4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711</v>
      </c>
      <c r="AT152" s="158" t="s">
        <v>417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711</v>
      </c>
      <c r="BM152" s="158" t="s">
        <v>1681</v>
      </c>
    </row>
    <row r="153" spans="1:65" s="2" customFormat="1" ht="14.45" customHeight="1">
      <c r="A153" s="29"/>
      <c r="B153" s="146"/>
      <c r="C153" s="161" t="s">
        <v>256</v>
      </c>
      <c r="D153" s="161" t="s">
        <v>417</v>
      </c>
      <c r="E153" s="162" t="s">
        <v>1682</v>
      </c>
      <c r="F153" s="163" t="s">
        <v>1683</v>
      </c>
      <c r="G153" s="164" t="s">
        <v>339</v>
      </c>
      <c r="H153" s="165">
        <v>7</v>
      </c>
      <c r="I153" s="166"/>
      <c r="J153" s="165">
        <f>ROUND(I153*H153,3)</f>
        <v>0</v>
      </c>
      <c r="K153" s="167"/>
      <c r="L153" s="168"/>
      <c r="M153" s="169" t="s">
        <v>1</v>
      </c>
      <c r="N153" s="170" t="s">
        <v>44</v>
      </c>
      <c r="O153" s="55"/>
      <c r="P153" s="156">
        <f>O153*H153</f>
        <v>0</v>
      </c>
      <c r="Q153" s="156">
        <v>1.0000000000000001E-5</v>
      </c>
      <c r="R153" s="156">
        <f>Q153*H153</f>
        <v>7.0000000000000007E-5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711</v>
      </c>
      <c r="AT153" s="158" t="s">
        <v>417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711</v>
      </c>
      <c r="BM153" s="158" t="s">
        <v>1684</v>
      </c>
    </row>
    <row r="154" spans="1:65" s="2" customFormat="1" ht="24.2" customHeight="1">
      <c r="A154" s="29"/>
      <c r="B154" s="146"/>
      <c r="C154" s="147" t="s">
        <v>260</v>
      </c>
      <c r="D154" s="147" t="s">
        <v>186</v>
      </c>
      <c r="E154" s="148" t="s">
        <v>1685</v>
      </c>
      <c r="F154" s="149" t="s">
        <v>1686</v>
      </c>
      <c r="G154" s="150" t="s">
        <v>339</v>
      </c>
      <c r="H154" s="151">
        <v>9</v>
      </c>
      <c r="I154" s="152"/>
      <c r="J154" s="151">
        <f>ROUND(I154*H154,3)</f>
        <v>0</v>
      </c>
      <c r="K154" s="153"/>
      <c r="L154" s="30"/>
      <c r="M154" s="154" t="s">
        <v>1</v>
      </c>
      <c r="N154" s="155" t="s">
        <v>44</v>
      </c>
      <c r="O154" s="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445</v>
      </c>
      <c r="AT154" s="158" t="s">
        <v>186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445</v>
      </c>
      <c r="BM154" s="158" t="s">
        <v>1687</v>
      </c>
    </row>
    <row r="155" spans="1:65" s="2" customFormat="1" ht="24.2" customHeight="1">
      <c r="A155" s="29"/>
      <c r="B155" s="146"/>
      <c r="C155" s="161" t="s">
        <v>7</v>
      </c>
      <c r="D155" s="161" t="s">
        <v>417</v>
      </c>
      <c r="E155" s="162" t="s">
        <v>1688</v>
      </c>
      <c r="F155" s="163" t="s">
        <v>1689</v>
      </c>
      <c r="G155" s="164" t="s">
        <v>339</v>
      </c>
      <c r="H155" s="165">
        <v>9</v>
      </c>
      <c r="I155" s="166"/>
      <c r="J155" s="165">
        <f>ROUND(I155*H155,3)</f>
        <v>0</v>
      </c>
      <c r="K155" s="167"/>
      <c r="L155" s="168"/>
      <c r="M155" s="169" t="s">
        <v>1</v>
      </c>
      <c r="N155" s="170" t="s">
        <v>44</v>
      </c>
      <c r="O155" s="55"/>
      <c r="P155" s="156">
        <f>O155*H155</f>
        <v>0</v>
      </c>
      <c r="Q155" s="156">
        <v>1.2E-4</v>
      </c>
      <c r="R155" s="156">
        <f>Q155*H155</f>
        <v>1.08E-3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711</v>
      </c>
      <c r="AT155" s="158" t="s">
        <v>417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711</v>
      </c>
      <c r="BM155" s="158" t="s">
        <v>1690</v>
      </c>
    </row>
    <row r="156" spans="1:65" s="2" customFormat="1" ht="14.45" customHeight="1">
      <c r="A156" s="29"/>
      <c r="B156" s="146"/>
      <c r="C156" s="161" t="s">
        <v>267</v>
      </c>
      <c r="D156" s="161" t="s">
        <v>417</v>
      </c>
      <c r="E156" s="162" t="s">
        <v>1691</v>
      </c>
      <c r="F156" s="163" t="s">
        <v>1692</v>
      </c>
      <c r="G156" s="164" t="s">
        <v>339</v>
      </c>
      <c r="H156" s="165">
        <v>9</v>
      </c>
      <c r="I156" s="166"/>
      <c r="J156" s="165">
        <f>ROUND(I156*H156,3)</f>
        <v>0</v>
      </c>
      <c r="K156" s="167"/>
      <c r="L156" s="168"/>
      <c r="M156" s="169" t="s">
        <v>1</v>
      </c>
      <c r="N156" s="170" t="s">
        <v>44</v>
      </c>
      <c r="O156" s="55"/>
      <c r="P156" s="156">
        <f>O156*H156</f>
        <v>0</v>
      </c>
      <c r="Q156" s="156">
        <v>3.0000000000000001E-5</v>
      </c>
      <c r="R156" s="156">
        <f>Q156*H156</f>
        <v>2.7E-4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711</v>
      </c>
      <c r="AT156" s="158" t="s">
        <v>417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711</v>
      </c>
      <c r="BM156" s="158" t="s">
        <v>1693</v>
      </c>
    </row>
    <row r="157" spans="1:65" s="2" customFormat="1" ht="24.2" customHeight="1">
      <c r="A157" s="29"/>
      <c r="B157" s="146"/>
      <c r="C157" s="147" t="s">
        <v>271</v>
      </c>
      <c r="D157" s="147" t="s">
        <v>186</v>
      </c>
      <c r="E157" s="148" t="s">
        <v>1694</v>
      </c>
      <c r="F157" s="149" t="s">
        <v>1695</v>
      </c>
      <c r="G157" s="150" t="s">
        <v>339</v>
      </c>
      <c r="H157" s="151">
        <v>3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445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445</v>
      </c>
      <c r="BM157" s="158" t="s">
        <v>1696</v>
      </c>
    </row>
    <row r="158" spans="1:65" s="2" customFormat="1" ht="24.2" customHeight="1">
      <c r="A158" s="29"/>
      <c r="B158" s="146"/>
      <c r="C158" s="161" t="s">
        <v>275</v>
      </c>
      <c r="D158" s="161" t="s">
        <v>417</v>
      </c>
      <c r="E158" s="162" t="s">
        <v>1697</v>
      </c>
      <c r="F158" s="163" t="s">
        <v>1698</v>
      </c>
      <c r="G158" s="164" t="s">
        <v>339</v>
      </c>
      <c r="H158" s="165">
        <v>3</v>
      </c>
      <c r="I158" s="166"/>
      <c r="J158" s="165">
        <f>ROUND(I158*H158,3)</f>
        <v>0</v>
      </c>
      <c r="K158" s="167"/>
      <c r="L158" s="168"/>
      <c r="M158" s="169" t="s">
        <v>1</v>
      </c>
      <c r="N158" s="170" t="s">
        <v>44</v>
      </c>
      <c r="O158" s="55"/>
      <c r="P158" s="156">
        <f>O158*H158</f>
        <v>0</v>
      </c>
      <c r="Q158" s="156">
        <v>6.9999999999999994E-5</v>
      </c>
      <c r="R158" s="156">
        <f>Q158*H158</f>
        <v>2.0999999999999998E-4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711</v>
      </c>
      <c r="AT158" s="158" t="s">
        <v>417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711</v>
      </c>
      <c r="BM158" s="158" t="s">
        <v>1699</v>
      </c>
    </row>
    <row r="159" spans="1:65" s="2" customFormat="1" ht="14.45" customHeight="1">
      <c r="A159" s="29"/>
      <c r="B159" s="146"/>
      <c r="C159" s="161" t="s">
        <v>279</v>
      </c>
      <c r="D159" s="161" t="s">
        <v>417</v>
      </c>
      <c r="E159" s="162" t="s">
        <v>1691</v>
      </c>
      <c r="F159" s="163" t="s">
        <v>1692</v>
      </c>
      <c r="G159" s="164" t="s">
        <v>339</v>
      </c>
      <c r="H159" s="165">
        <v>3</v>
      </c>
      <c r="I159" s="166"/>
      <c r="J159" s="165">
        <f>ROUND(I159*H159,3)</f>
        <v>0</v>
      </c>
      <c r="K159" s="167"/>
      <c r="L159" s="168"/>
      <c r="M159" s="169" t="s">
        <v>1</v>
      </c>
      <c r="N159" s="170" t="s">
        <v>44</v>
      </c>
      <c r="O159" s="55"/>
      <c r="P159" s="156">
        <f>O159*H159</f>
        <v>0</v>
      </c>
      <c r="Q159" s="156">
        <v>3.0000000000000001E-5</v>
      </c>
      <c r="R159" s="156">
        <f>Q159*H159</f>
        <v>9.0000000000000006E-5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711</v>
      </c>
      <c r="AT159" s="158" t="s">
        <v>417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711</v>
      </c>
      <c r="BM159" s="158" t="s">
        <v>1700</v>
      </c>
    </row>
    <row r="160" spans="1:65" s="2" customFormat="1" ht="24.2" customHeight="1">
      <c r="A160" s="29"/>
      <c r="B160" s="146"/>
      <c r="C160" s="147" t="s">
        <v>283</v>
      </c>
      <c r="D160" s="147" t="s">
        <v>186</v>
      </c>
      <c r="E160" s="148" t="s">
        <v>1701</v>
      </c>
      <c r="F160" s="149" t="s">
        <v>1702</v>
      </c>
      <c r="G160" s="150" t="s">
        <v>339</v>
      </c>
      <c r="H160" s="151">
        <v>3</v>
      </c>
      <c r="I160" s="152"/>
      <c r="J160" s="151">
        <f>ROUND(I160*H160,3)</f>
        <v>0</v>
      </c>
      <c r="K160" s="153"/>
      <c r="L160" s="30"/>
      <c r="M160" s="154" t="s">
        <v>1</v>
      </c>
      <c r="N160" s="155" t="s">
        <v>44</v>
      </c>
      <c r="O160" s="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445</v>
      </c>
      <c r="AT160" s="158" t="s">
        <v>186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445</v>
      </c>
      <c r="BM160" s="158" t="s">
        <v>1703</v>
      </c>
    </row>
    <row r="161" spans="1:65" s="2" customFormat="1" ht="24.2" customHeight="1">
      <c r="A161" s="29"/>
      <c r="B161" s="146"/>
      <c r="C161" s="161" t="s">
        <v>287</v>
      </c>
      <c r="D161" s="161" t="s">
        <v>417</v>
      </c>
      <c r="E161" s="162" t="s">
        <v>1704</v>
      </c>
      <c r="F161" s="163" t="s">
        <v>1705</v>
      </c>
      <c r="G161" s="164" t="s">
        <v>339</v>
      </c>
      <c r="H161" s="165">
        <v>3</v>
      </c>
      <c r="I161" s="166"/>
      <c r="J161" s="165">
        <f>ROUND(I161*H161,3)</f>
        <v>0</v>
      </c>
      <c r="K161" s="167"/>
      <c r="L161" s="168"/>
      <c r="M161" s="169" t="s">
        <v>1</v>
      </c>
      <c r="N161" s="170" t="s">
        <v>44</v>
      </c>
      <c r="O161" s="55"/>
      <c r="P161" s="156">
        <f>O161*H161</f>
        <v>0</v>
      </c>
      <c r="Q161" s="156">
        <v>6.9999999999999994E-5</v>
      </c>
      <c r="R161" s="156">
        <f>Q161*H161</f>
        <v>2.0999999999999998E-4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711</v>
      </c>
      <c r="AT161" s="158" t="s">
        <v>417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711</v>
      </c>
      <c r="BM161" s="158" t="s">
        <v>1706</v>
      </c>
    </row>
    <row r="162" spans="1:65" s="2" customFormat="1" ht="14.45" customHeight="1">
      <c r="A162" s="29"/>
      <c r="B162" s="146"/>
      <c r="C162" s="161" t="s">
        <v>291</v>
      </c>
      <c r="D162" s="161" t="s">
        <v>417</v>
      </c>
      <c r="E162" s="162" t="s">
        <v>1679</v>
      </c>
      <c r="F162" s="163" t="s">
        <v>1680</v>
      </c>
      <c r="G162" s="164" t="s">
        <v>339</v>
      </c>
      <c r="H162" s="165">
        <v>3</v>
      </c>
      <c r="I162" s="166"/>
      <c r="J162" s="165">
        <f>ROUND(I162*H162,3)</f>
        <v>0</v>
      </c>
      <c r="K162" s="167"/>
      <c r="L162" s="168"/>
      <c r="M162" s="169" t="s">
        <v>1</v>
      </c>
      <c r="N162" s="170" t="s">
        <v>44</v>
      </c>
      <c r="O162" s="55"/>
      <c r="P162" s="156">
        <f>O162*H162</f>
        <v>0</v>
      </c>
      <c r="Q162" s="156">
        <v>2.0000000000000002E-5</v>
      </c>
      <c r="R162" s="156">
        <f>Q162*H162</f>
        <v>6.0000000000000008E-5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711</v>
      </c>
      <c r="AT162" s="158" t="s">
        <v>417</v>
      </c>
      <c r="AU162" s="158" t="s">
        <v>90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711</v>
      </c>
      <c r="BM162" s="158" t="s">
        <v>1707</v>
      </c>
    </row>
    <row r="163" spans="1:65" s="2" customFormat="1" ht="14.45" customHeight="1">
      <c r="A163" s="29"/>
      <c r="B163" s="146"/>
      <c r="C163" s="161" t="s">
        <v>295</v>
      </c>
      <c r="D163" s="161" t="s">
        <v>417</v>
      </c>
      <c r="E163" s="162" t="s">
        <v>1682</v>
      </c>
      <c r="F163" s="163" t="s">
        <v>1683</v>
      </c>
      <c r="G163" s="164" t="s">
        <v>339</v>
      </c>
      <c r="H163" s="165">
        <v>3</v>
      </c>
      <c r="I163" s="166"/>
      <c r="J163" s="165">
        <f>ROUND(I163*H163,3)</f>
        <v>0</v>
      </c>
      <c r="K163" s="167"/>
      <c r="L163" s="168"/>
      <c r="M163" s="169" t="s">
        <v>1</v>
      </c>
      <c r="N163" s="170" t="s">
        <v>44</v>
      </c>
      <c r="O163" s="55"/>
      <c r="P163" s="156">
        <f>O163*H163</f>
        <v>0</v>
      </c>
      <c r="Q163" s="156">
        <v>1.0000000000000001E-5</v>
      </c>
      <c r="R163" s="156">
        <f>Q163*H163</f>
        <v>3.0000000000000004E-5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711</v>
      </c>
      <c r="AT163" s="158" t="s">
        <v>417</v>
      </c>
      <c r="AU163" s="158" t="s">
        <v>90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711</v>
      </c>
      <c r="BM163" s="158" t="s">
        <v>1708</v>
      </c>
    </row>
    <row r="164" spans="1:65" s="2" customFormat="1" ht="24.2" customHeight="1">
      <c r="A164" s="29"/>
      <c r="B164" s="146"/>
      <c r="C164" s="147" t="s">
        <v>299</v>
      </c>
      <c r="D164" s="147" t="s">
        <v>186</v>
      </c>
      <c r="E164" s="148" t="s">
        <v>1709</v>
      </c>
      <c r="F164" s="149" t="s">
        <v>1710</v>
      </c>
      <c r="G164" s="150" t="s">
        <v>339</v>
      </c>
      <c r="H164" s="151">
        <v>58</v>
      </c>
      <c r="I164" s="152"/>
      <c r="J164" s="151">
        <f>ROUND(I164*H164,3)</f>
        <v>0</v>
      </c>
      <c r="K164" s="153"/>
      <c r="L164" s="30"/>
      <c r="M164" s="154" t="s">
        <v>1</v>
      </c>
      <c r="N164" s="155" t="s">
        <v>44</v>
      </c>
      <c r="O164" s="55"/>
      <c r="P164" s="156">
        <f>O164*H164</f>
        <v>0</v>
      </c>
      <c r="Q164" s="156">
        <v>0</v>
      </c>
      <c r="R164" s="156">
        <f>Q164*H164</f>
        <v>0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445</v>
      </c>
      <c r="AT164" s="158" t="s">
        <v>186</v>
      </c>
      <c r="AU164" s="158" t="s">
        <v>90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445</v>
      </c>
      <c r="BM164" s="158" t="s">
        <v>1711</v>
      </c>
    </row>
    <row r="165" spans="1:65" s="2" customFormat="1" ht="14.45" customHeight="1">
      <c r="A165" s="29"/>
      <c r="B165" s="146"/>
      <c r="C165" s="161" t="s">
        <v>303</v>
      </c>
      <c r="D165" s="161" t="s">
        <v>417</v>
      </c>
      <c r="E165" s="162" t="s">
        <v>1691</v>
      </c>
      <c r="F165" s="163" t="s">
        <v>1692</v>
      </c>
      <c r="G165" s="164" t="s">
        <v>339</v>
      </c>
      <c r="H165" s="165">
        <v>58</v>
      </c>
      <c r="I165" s="166"/>
      <c r="J165" s="165">
        <f>ROUND(I165*H165,3)</f>
        <v>0</v>
      </c>
      <c r="K165" s="167"/>
      <c r="L165" s="168"/>
      <c r="M165" s="169" t="s">
        <v>1</v>
      </c>
      <c r="N165" s="170" t="s">
        <v>44</v>
      </c>
      <c r="O165" s="55"/>
      <c r="P165" s="156">
        <f>O165*H165</f>
        <v>0</v>
      </c>
      <c r="Q165" s="156">
        <v>3.0000000000000001E-5</v>
      </c>
      <c r="R165" s="156">
        <f>Q165*H165</f>
        <v>1.74E-3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711</v>
      </c>
      <c r="AT165" s="158" t="s">
        <v>417</v>
      </c>
      <c r="AU165" s="158" t="s">
        <v>90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711</v>
      </c>
      <c r="BM165" s="158" t="s">
        <v>1712</v>
      </c>
    </row>
    <row r="166" spans="1:65" s="2" customFormat="1" ht="24.2" customHeight="1">
      <c r="A166" s="29"/>
      <c r="B166" s="146"/>
      <c r="C166" s="161" t="s">
        <v>308</v>
      </c>
      <c r="D166" s="161" t="s">
        <v>417</v>
      </c>
      <c r="E166" s="162" t="s">
        <v>1713</v>
      </c>
      <c r="F166" s="163" t="s">
        <v>1714</v>
      </c>
      <c r="G166" s="164" t="s">
        <v>339</v>
      </c>
      <c r="H166" s="165">
        <v>58</v>
      </c>
      <c r="I166" s="166"/>
      <c r="J166" s="165">
        <f>ROUND(I166*H166,3)</f>
        <v>0</v>
      </c>
      <c r="K166" s="167"/>
      <c r="L166" s="168"/>
      <c r="M166" s="169" t="s">
        <v>1</v>
      </c>
      <c r="N166" s="170" t="s">
        <v>44</v>
      </c>
      <c r="O166" s="55"/>
      <c r="P166" s="156">
        <f>O166*H166</f>
        <v>0</v>
      </c>
      <c r="Q166" s="156">
        <v>8.0000000000000007E-5</v>
      </c>
      <c r="R166" s="156">
        <f>Q166*H166</f>
        <v>4.64E-3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711</v>
      </c>
      <c r="AT166" s="158" t="s">
        <v>417</v>
      </c>
      <c r="AU166" s="158" t="s">
        <v>90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711</v>
      </c>
      <c r="BM166" s="158" t="s">
        <v>1715</v>
      </c>
    </row>
    <row r="167" spans="1:65" s="2" customFormat="1" ht="24.2" customHeight="1">
      <c r="A167" s="29"/>
      <c r="B167" s="146"/>
      <c r="C167" s="147" t="s">
        <v>312</v>
      </c>
      <c r="D167" s="147" t="s">
        <v>186</v>
      </c>
      <c r="E167" s="148" t="s">
        <v>1716</v>
      </c>
      <c r="F167" s="149" t="s">
        <v>1717</v>
      </c>
      <c r="G167" s="150" t="s">
        <v>339</v>
      </c>
      <c r="H167" s="151">
        <v>2</v>
      </c>
      <c r="I167" s="152"/>
      <c r="J167" s="151">
        <f>ROUND(I167*H167,3)</f>
        <v>0</v>
      </c>
      <c r="K167" s="153"/>
      <c r="L167" s="30"/>
      <c r="M167" s="154" t="s">
        <v>1</v>
      </c>
      <c r="N167" s="155" t="s">
        <v>44</v>
      </c>
      <c r="O167" s="55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445</v>
      </c>
      <c r="AT167" s="158" t="s">
        <v>186</v>
      </c>
      <c r="AU167" s="158" t="s">
        <v>90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445</v>
      </c>
      <c r="BM167" s="158" t="s">
        <v>1718</v>
      </c>
    </row>
    <row r="168" spans="1:65" s="2" customFormat="1" ht="24.2" customHeight="1">
      <c r="A168" s="29"/>
      <c r="B168" s="146"/>
      <c r="C168" s="161" t="s">
        <v>316</v>
      </c>
      <c r="D168" s="161" t="s">
        <v>417</v>
      </c>
      <c r="E168" s="162" t="s">
        <v>1719</v>
      </c>
      <c r="F168" s="163" t="s">
        <v>1720</v>
      </c>
      <c r="G168" s="164" t="s">
        <v>339</v>
      </c>
      <c r="H168" s="165">
        <v>2</v>
      </c>
      <c r="I168" s="166"/>
      <c r="J168" s="165">
        <f>ROUND(I168*H168,3)</f>
        <v>0</v>
      </c>
      <c r="K168" s="167"/>
      <c r="L168" s="168"/>
      <c r="M168" s="169" t="s">
        <v>1</v>
      </c>
      <c r="N168" s="170" t="s">
        <v>44</v>
      </c>
      <c r="O168" s="55"/>
      <c r="P168" s="156">
        <f>O168*H168</f>
        <v>0</v>
      </c>
      <c r="Q168" s="156">
        <v>1E-4</v>
      </c>
      <c r="R168" s="156">
        <f>Q168*H168</f>
        <v>2.0000000000000001E-4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711</v>
      </c>
      <c r="AT168" s="158" t="s">
        <v>417</v>
      </c>
      <c r="AU168" s="158" t="s">
        <v>90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711</v>
      </c>
      <c r="BM168" s="158" t="s">
        <v>1721</v>
      </c>
    </row>
    <row r="169" spans="1:65" s="2" customFormat="1" ht="37.9" customHeight="1">
      <c r="A169" s="29"/>
      <c r="B169" s="146"/>
      <c r="C169" s="147" t="s">
        <v>320</v>
      </c>
      <c r="D169" s="147" t="s">
        <v>186</v>
      </c>
      <c r="E169" s="148" t="s">
        <v>1722</v>
      </c>
      <c r="F169" s="149" t="s">
        <v>1723</v>
      </c>
      <c r="G169" s="150" t="s">
        <v>339</v>
      </c>
      <c r="H169" s="151">
        <v>6</v>
      </c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44</v>
      </c>
      <c r="O169" s="55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445</v>
      </c>
      <c r="AT169" s="158" t="s">
        <v>186</v>
      </c>
      <c r="AU169" s="158" t="s">
        <v>90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445</v>
      </c>
      <c r="BM169" s="158" t="s">
        <v>1724</v>
      </c>
    </row>
    <row r="170" spans="1:65" s="2" customFormat="1" ht="24.2" customHeight="1">
      <c r="A170" s="29"/>
      <c r="B170" s="146"/>
      <c r="C170" s="161" t="s">
        <v>324</v>
      </c>
      <c r="D170" s="161" t="s">
        <v>417</v>
      </c>
      <c r="E170" s="162" t="s">
        <v>1725</v>
      </c>
      <c r="F170" s="163" t="s">
        <v>1726</v>
      </c>
      <c r="G170" s="164" t="s">
        <v>339</v>
      </c>
      <c r="H170" s="165">
        <v>6</v>
      </c>
      <c r="I170" s="166"/>
      <c r="J170" s="165">
        <f>ROUND(I170*H170,3)</f>
        <v>0</v>
      </c>
      <c r="K170" s="167"/>
      <c r="L170" s="168"/>
      <c r="M170" s="169" t="s">
        <v>1</v>
      </c>
      <c r="N170" s="170" t="s">
        <v>44</v>
      </c>
      <c r="O170" s="55"/>
      <c r="P170" s="156">
        <f>O170*H170</f>
        <v>0</v>
      </c>
      <c r="Q170" s="156">
        <v>1.2E-4</v>
      </c>
      <c r="R170" s="156">
        <f>Q170*H170</f>
        <v>7.2000000000000005E-4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711</v>
      </c>
      <c r="AT170" s="158" t="s">
        <v>417</v>
      </c>
      <c r="AU170" s="158" t="s">
        <v>90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711</v>
      </c>
      <c r="BM170" s="158" t="s">
        <v>1727</v>
      </c>
    </row>
    <row r="171" spans="1:65" s="2" customFormat="1" ht="24.2" customHeight="1">
      <c r="A171" s="29"/>
      <c r="B171" s="146"/>
      <c r="C171" s="147" t="s">
        <v>328</v>
      </c>
      <c r="D171" s="147" t="s">
        <v>186</v>
      </c>
      <c r="E171" s="148" t="s">
        <v>1728</v>
      </c>
      <c r="F171" s="149" t="s">
        <v>1729</v>
      </c>
      <c r="G171" s="150" t="s">
        <v>339</v>
      </c>
      <c r="H171" s="151">
        <v>1</v>
      </c>
      <c r="I171" s="152"/>
      <c r="J171" s="151">
        <f>ROUND(I171*H171,3)</f>
        <v>0</v>
      </c>
      <c r="K171" s="153"/>
      <c r="L171" s="30"/>
      <c r="M171" s="154" t="s">
        <v>1</v>
      </c>
      <c r="N171" s="155" t="s">
        <v>44</v>
      </c>
      <c r="O171" s="55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445</v>
      </c>
      <c r="AT171" s="158" t="s">
        <v>186</v>
      </c>
      <c r="AU171" s="158" t="s">
        <v>90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445</v>
      </c>
      <c r="BM171" s="158" t="s">
        <v>1730</v>
      </c>
    </row>
    <row r="172" spans="1:65" s="2" customFormat="1" ht="37.9" customHeight="1">
      <c r="A172" s="29"/>
      <c r="B172" s="146"/>
      <c r="C172" s="161" t="s">
        <v>332</v>
      </c>
      <c r="D172" s="161" t="s">
        <v>417</v>
      </c>
      <c r="E172" s="162" t="s">
        <v>1731</v>
      </c>
      <c r="F172" s="163" t="s">
        <v>1732</v>
      </c>
      <c r="G172" s="164" t="s">
        <v>339</v>
      </c>
      <c r="H172" s="165">
        <v>1</v>
      </c>
      <c r="I172" s="166"/>
      <c r="J172" s="165">
        <f>ROUND(I172*H172,3)</f>
        <v>0</v>
      </c>
      <c r="K172" s="167"/>
      <c r="L172" s="168"/>
      <c r="M172" s="169" t="s">
        <v>1</v>
      </c>
      <c r="N172" s="170" t="s">
        <v>44</v>
      </c>
      <c r="O172" s="55"/>
      <c r="P172" s="156">
        <f>O172*H172</f>
        <v>0</v>
      </c>
      <c r="Q172" s="156">
        <v>1.643E-2</v>
      </c>
      <c r="R172" s="156">
        <f>Q172*H172</f>
        <v>1.643E-2</v>
      </c>
      <c r="S172" s="156">
        <v>0</v>
      </c>
      <c r="T172" s="157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711</v>
      </c>
      <c r="AT172" s="158" t="s">
        <v>417</v>
      </c>
      <c r="AU172" s="158" t="s">
        <v>90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711</v>
      </c>
      <c r="BM172" s="158" t="s">
        <v>1733</v>
      </c>
    </row>
    <row r="173" spans="1:65" s="2" customFormat="1" ht="24.2" customHeight="1">
      <c r="A173" s="29"/>
      <c r="B173" s="146"/>
      <c r="C173" s="147" t="s">
        <v>336</v>
      </c>
      <c r="D173" s="147" t="s">
        <v>186</v>
      </c>
      <c r="E173" s="148" t="s">
        <v>1734</v>
      </c>
      <c r="F173" s="149" t="s">
        <v>1735</v>
      </c>
      <c r="G173" s="150" t="s">
        <v>389</v>
      </c>
      <c r="H173" s="151">
        <v>10</v>
      </c>
      <c r="I173" s="152"/>
      <c r="J173" s="151">
        <f>ROUND(I173*H173,3)</f>
        <v>0</v>
      </c>
      <c r="K173" s="153"/>
      <c r="L173" s="30"/>
      <c r="M173" s="154" t="s">
        <v>1</v>
      </c>
      <c r="N173" s="155" t="s">
        <v>44</v>
      </c>
      <c r="O173" s="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8" t="s">
        <v>445</v>
      </c>
      <c r="AT173" s="158" t="s">
        <v>186</v>
      </c>
      <c r="AU173" s="158" t="s">
        <v>90</v>
      </c>
      <c r="AY173" s="14" t="s">
        <v>184</v>
      </c>
      <c r="BE173" s="159">
        <f>IF(N173="základná",J173,0)</f>
        <v>0</v>
      </c>
      <c r="BF173" s="159">
        <f>IF(N173="znížená",J173,0)</f>
        <v>0</v>
      </c>
      <c r="BG173" s="159">
        <f>IF(N173="zákl. prenesená",J173,0)</f>
        <v>0</v>
      </c>
      <c r="BH173" s="159">
        <f>IF(N173="zníž. prenesená",J173,0)</f>
        <v>0</v>
      </c>
      <c r="BI173" s="159">
        <f>IF(N173="nulová",J173,0)</f>
        <v>0</v>
      </c>
      <c r="BJ173" s="14" t="s">
        <v>90</v>
      </c>
      <c r="BK173" s="160">
        <f>ROUND(I173*H173,3)</f>
        <v>0</v>
      </c>
      <c r="BL173" s="14" t="s">
        <v>445</v>
      </c>
      <c r="BM173" s="158" t="s">
        <v>1736</v>
      </c>
    </row>
    <row r="174" spans="1:65" s="2" customFormat="1" ht="14.45" customHeight="1">
      <c r="A174" s="29"/>
      <c r="B174" s="146"/>
      <c r="C174" s="161" t="s">
        <v>341</v>
      </c>
      <c r="D174" s="161" t="s">
        <v>417</v>
      </c>
      <c r="E174" s="162" t="s">
        <v>1737</v>
      </c>
      <c r="F174" s="163" t="s">
        <v>1738</v>
      </c>
      <c r="G174" s="164" t="s">
        <v>1323</v>
      </c>
      <c r="H174" s="165">
        <v>4</v>
      </c>
      <c r="I174" s="166"/>
      <c r="J174" s="165">
        <f>ROUND(I174*H174,3)</f>
        <v>0</v>
      </c>
      <c r="K174" s="167"/>
      <c r="L174" s="168"/>
      <c r="M174" s="169" t="s">
        <v>1</v>
      </c>
      <c r="N174" s="170" t="s">
        <v>44</v>
      </c>
      <c r="O174" s="55"/>
      <c r="P174" s="156">
        <f>O174*H174</f>
        <v>0</v>
      </c>
      <c r="Q174" s="156">
        <v>1E-3</v>
      </c>
      <c r="R174" s="156">
        <f>Q174*H174</f>
        <v>4.0000000000000001E-3</v>
      </c>
      <c r="S174" s="156">
        <v>0</v>
      </c>
      <c r="T174" s="157">
        <f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8" t="s">
        <v>711</v>
      </c>
      <c r="AT174" s="158" t="s">
        <v>417</v>
      </c>
      <c r="AU174" s="158" t="s">
        <v>90</v>
      </c>
      <c r="AY174" s="14" t="s">
        <v>184</v>
      </c>
      <c r="BE174" s="159">
        <f>IF(N174="základná",J174,0)</f>
        <v>0</v>
      </c>
      <c r="BF174" s="159">
        <f>IF(N174="znížená",J174,0)</f>
        <v>0</v>
      </c>
      <c r="BG174" s="159">
        <f>IF(N174="zákl. prenesená",J174,0)</f>
        <v>0</v>
      </c>
      <c r="BH174" s="159">
        <f>IF(N174="zníž. prenesená",J174,0)</f>
        <v>0</v>
      </c>
      <c r="BI174" s="159">
        <f>IF(N174="nulová",J174,0)</f>
        <v>0</v>
      </c>
      <c r="BJ174" s="14" t="s">
        <v>90</v>
      </c>
      <c r="BK174" s="160">
        <f>ROUND(I174*H174,3)</f>
        <v>0</v>
      </c>
      <c r="BL174" s="14" t="s">
        <v>711</v>
      </c>
      <c r="BM174" s="158" t="s">
        <v>1739</v>
      </c>
    </row>
    <row r="175" spans="1:65" s="2" customFormat="1" ht="14.45" customHeight="1">
      <c r="A175" s="29"/>
      <c r="B175" s="146"/>
      <c r="C175" s="161" t="s">
        <v>345</v>
      </c>
      <c r="D175" s="161" t="s">
        <v>417</v>
      </c>
      <c r="E175" s="162" t="s">
        <v>1740</v>
      </c>
      <c r="F175" s="163" t="s">
        <v>1741</v>
      </c>
      <c r="G175" s="164" t="s">
        <v>1323</v>
      </c>
      <c r="H175" s="165">
        <v>1</v>
      </c>
      <c r="I175" s="166"/>
      <c r="J175" s="165">
        <f>ROUND(I175*H175,3)</f>
        <v>0</v>
      </c>
      <c r="K175" s="167"/>
      <c r="L175" s="168"/>
      <c r="M175" s="169" t="s">
        <v>1</v>
      </c>
      <c r="N175" s="170" t="s">
        <v>44</v>
      </c>
      <c r="O175" s="55"/>
      <c r="P175" s="156">
        <f>O175*H175</f>
        <v>0</v>
      </c>
      <c r="Q175" s="156">
        <v>1E-3</v>
      </c>
      <c r="R175" s="156">
        <f>Q175*H175</f>
        <v>1E-3</v>
      </c>
      <c r="S175" s="156">
        <v>0</v>
      </c>
      <c r="T175" s="157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8" t="s">
        <v>711</v>
      </c>
      <c r="AT175" s="158" t="s">
        <v>417</v>
      </c>
      <c r="AU175" s="158" t="s">
        <v>90</v>
      </c>
      <c r="AY175" s="14" t="s">
        <v>184</v>
      </c>
      <c r="BE175" s="159">
        <f>IF(N175="základná",J175,0)</f>
        <v>0</v>
      </c>
      <c r="BF175" s="159">
        <f>IF(N175="znížená",J175,0)</f>
        <v>0</v>
      </c>
      <c r="BG175" s="159">
        <f>IF(N175="zákl. prenesená",J175,0)</f>
        <v>0</v>
      </c>
      <c r="BH175" s="159">
        <f>IF(N175="zníž. prenesená",J175,0)</f>
        <v>0</v>
      </c>
      <c r="BI175" s="159">
        <f>IF(N175="nulová",J175,0)</f>
        <v>0</v>
      </c>
      <c r="BJ175" s="14" t="s">
        <v>90</v>
      </c>
      <c r="BK175" s="160">
        <f>ROUND(I175*H175,3)</f>
        <v>0</v>
      </c>
      <c r="BL175" s="14" t="s">
        <v>711</v>
      </c>
      <c r="BM175" s="158" t="s">
        <v>1742</v>
      </c>
    </row>
    <row r="176" spans="1:65" s="2" customFormat="1" ht="14.45" customHeight="1">
      <c r="A176" s="29"/>
      <c r="B176" s="146"/>
      <c r="C176" s="147" t="s">
        <v>349</v>
      </c>
      <c r="D176" s="147" t="s">
        <v>186</v>
      </c>
      <c r="E176" s="148" t="s">
        <v>1743</v>
      </c>
      <c r="F176" s="149" t="s">
        <v>1744</v>
      </c>
      <c r="G176" s="150" t="s">
        <v>339</v>
      </c>
      <c r="H176" s="151">
        <v>1</v>
      </c>
      <c r="I176" s="152"/>
      <c r="J176" s="151">
        <f>ROUND(I176*H176,3)</f>
        <v>0</v>
      </c>
      <c r="K176" s="153"/>
      <c r="L176" s="30"/>
      <c r="M176" s="154" t="s">
        <v>1</v>
      </c>
      <c r="N176" s="155" t="s">
        <v>44</v>
      </c>
      <c r="O176" s="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58" t="s">
        <v>445</v>
      </c>
      <c r="AT176" s="158" t="s">
        <v>186</v>
      </c>
      <c r="AU176" s="158" t="s">
        <v>90</v>
      </c>
      <c r="AY176" s="14" t="s">
        <v>184</v>
      </c>
      <c r="BE176" s="159">
        <f>IF(N176="základná",J176,0)</f>
        <v>0</v>
      </c>
      <c r="BF176" s="159">
        <f>IF(N176="znížená",J176,0)</f>
        <v>0</v>
      </c>
      <c r="BG176" s="159">
        <f>IF(N176="zákl. prenesená",J176,0)</f>
        <v>0</v>
      </c>
      <c r="BH176" s="159">
        <f>IF(N176="zníž. prenesená",J176,0)</f>
        <v>0</v>
      </c>
      <c r="BI176" s="159">
        <f>IF(N176="nulová",J176,0)</f>
        <v>0</v>
      </c>
      <c r="BJ176" s="14" t="s">
        <v>90</v>
      </c>
      <c r="BK176" s="160">
        <f>ROUND(I176*H176,3)</f>
        <v>0</v>
      </c>
      <c r="BL176" s="14" t="s">
        <v>445</v>
      </c>
      <c r="BM176" s="158" t="s">
        <v>1745</v>
      </c>
    </row>
    <row r="177" spans="1:65" s="2" customFormat="1" ht="24.2" customHeight="1">
      <c r="A177" s="29"/>
      <c r="B177" s="146"/>
      <c r="C177" s="161" t="s">
        <v>353</v>
      </c>
      <c r="D177" s="161" t="s">
        <v>417</v>
      </c>
      <c r="E177" s="162" t="s">
        <v>1746</v>
      </c>
      <c r="F177" s="163" t="s">
        <v>1747</v>
      </c>
      <c r="G177" s="164" t="s">
        <v>339</v>
      </c>
      <c r="H177" s="165">
        <v>1</v>
      </c>
      <c r="I177" s="166"/>
      <c r="J177" s="165">
        <f>ROUND(I177*H177,3)</f>
        <v>0</v>
      </c>
      <c r="K177" s="167"/>
      <c r="L177" s="168"/>
      <c r="M177" s="169" t="s">
        <v>1</v>
      </c>
      <c r="N177" s="170" t="s">
        <v>44</v>
      </c>
      <c r="O177" s="55"/>
      <c r="P177" s="156">
        <f>O177*H177</f>
        <v>0</v>
      </c>
      <c r="Q177" s="156">
        <v>2.7999999999999998E-4</v>
      </c>
      <c r="R177" s="156">
        <f>Q177*H177</f>
        <v>2.7999999999999998E-4</v>
      </c>
      <c r="S177" s="156">
        <v>0</v>
      </c>
      <c r="T177" s="157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8" t="s">
        <v>711</v>
      </c>
      <c r="AT177" s="158" t="s">
        <v>417</v>
      </c>
      <c r="AU177" s="158" t="s">
        <v>90</v>
      </c>
      <c r="AY177" s="14" t="s">
        <v>184</v>
      </c>
      <c r="BE177" s="159">
        <f>IF(N177="základná",J177,0)</f>
        <v>0</v>
      </c>
      <c r="BF177" s="159">
        <f>IF(N177="znížená",J177,0)</f>
        <v>0</v>
      </c>
      <c r="BG177" s="159">
        <f>IF(N177="zákl. prenesená",J177,0)</f>
        <v>0</v>
      </c>
      <c r="BH177" s="159">
        <f>IF(N177="zníž. prenesená",J177,0)</f>
        <v>0</v>
      </c>
      <c r="BI177" s="159">
        <f>IF(N177="nulová",J177,0)</f>
        <v>0</v>
      </c>
      <c r="BJ177" s="14" t="s">
        <v>90</v>
      </c>
      <c r="BK177" s="160">
        <f>ROUND(I177*H177,3)</f>
        <v>0</v>
      </c>
      <c r="BL177" s="14" t="s">
        <v>711</v>
      </c>
      <c r="BM177" s="158" t="s">
        <v>1748</v>
      </c>
    </row>
    <row r="178" spans="1:65" s="2" customFormat="1" ht="14.45" customHeight="1">
      <c r="A178" s="29"/>
      <c r="B178" s="146"/>
      <c r="C178" s="161" t="s">
        <v>357</v>
      </c>
      <c r="D178" s="161" t="s">
        <v>417</v>
      </c>
      <c r="E178" s="162" t="s">
        <v>1749</v>
      </c>
      <c r="F178" s="163" t="s">
        <v>1750</v>
      </c>
      <c r="G178" s="164" t="s">
        <v>339</v>
      </c>
      <c r="H178" s="165">
        <v>1</v>
      </c>
      <c r="I178" s="166"/>
      <c r="J178" s="165">
        <f>ROUND(I178*H178,3)</f>
        <v>0</v>
      </c>
      <c r="K178" s="167"/>
      <c r="L178" s="168"/>
      <c r="M178" s="169" t="s">
        <v>1</v>
      </c>
      <c r="N178" s="170" t="s">
        <v>44</v>
      </c>
      <c r="O178" s="55"/>
      <c r="P178" s="156">
        <f>O178*H178</f>
        <v>0</v>
      </c>
      <c r="Q178" s="156">
        <v>2.4000000000000001E-4</v>
      </c>
      <c r="R178" s="156">
        <f>Q178*H178</f>
        <v>2.4000000000000001E-4</v>
      </c>
      <c r="S178" s="156">
        <v>0</v>
      </c>
      <c r="T178" s="157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8" t="s">
        <v>711</v>
      </c>
      <c r="AT178" s="158" t="s">
        <v>417</v>
      </c>
      <c r="AU178" s="158" t="s">
        <v>90</v>
      </c>
      <c r="AY178" s="14" t="s">
        <v>184</v>
      </c>
      <c r="BE178" s="159">
        <f>IF(N178="základná",J178,0)</f>
        <v>0</v>
      </c>
      <c r="BF178" s="159">
        <f>IF(N178="znížená",J178,0)</f>
        <v>0</v>
      </c>
      <c r="BG178" s="159">
        <f>IF(N178="zákl. prenesená",J178,0)</f>
        <v>0</v>
      </c>
      <c r="BH178" s="159">
        <f>IF(N178="zníž. prenesená",J178,0)</f>
        <v>0</v>
      </c>
      <c r="BI178" s="159">
        <f>IF(N178="nulová",J178,0)</f>
        <v>0</v>
      </c>
      <c r="BJ178" s="14" t="s">
        <v>90</v>
      </c>
      <c r="BK178" s="160">
        <f>ROUND(I178*H178,3)</f>
        <v>0</v>
      </c>
      <c r="BL178" s="14" t="s">
        <v>711</v>
      </c>
      <c r="BM178" s="158" t="s">
        <v>1751</v>
      </c>
    </row>
    <row r="179" spans="1:65" s="2" customFormat="1" ht="14.45" customHeight="1">
      <c r="A179" s="29"/>
      <c r="B179" s="146"/>
      <c r="C179" s="147" t="s">
        <v>361</v>
      </c>
      <c r="D179" s="147" t="s">
        <v>186</v>
      </c>
      <c r="E179" s="148" t="s">
        <v>1743</v>
      </c>
      <c r="F179" s="149" t="s">
        <v>1744</v>
      </c>
      <c r="G179" s="150" t="s">
        <v>339</v>
      </c>
      <c r="H179" s="151">
        <v>7</v>
      </c>
      <c r="I179" s="152"/>
      <c r="J179" s="151">
        <f>ROUND(I179*H179,3)</f>
        <v>0</v>
      </c>
      <c r="K179" s="153"/>
      <c r="L179" s="30"/>
      <c r="M179" s="154" t="s">
        <v>1</v>
      </c>
      <c r="N179" s="155" t="s">
        <v>44</v>
      </c>
      <c r="O179" s="55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8" t="s">
        <v>445</v>
      </c>
      <c r="AT179" s="158" t="s">
        <v>186</v>
      </c>
      <c r="AU179" s="158" t="s">
        <v>90</v>
      </c>
      <c r="AY179" s="14" t="s">
        <v>184</v>
      </c>
      <c r="BE179" s="159">
        <f>IF(N179="základná",J179,0)</f>
        <v>0</v>
      </c>
      <c r="BF179" s="159">
        <f>IF(N179="znížená",J179,0)</f>
        <v>0</v>
      </c>
      <c r="BG179" s="159">
        <f>IF(N179="zákl. prenesená",J179,0)</f>
        <v>0</v>
      </c>
      <c r="BH179" s="159">
        <f>IF(N179="zníž. prenesená",J179,0)</f>
        <v>0</v>
      </c>
      <c r="BI179" s="159">
        <f>IF(N179="nulová",J179,0)</f>
        <v>0</v>
      </c>
      <c r="BJ179" s="14" t="s">
        <v>90</v>
      </c>
      <c r="BK179" s="160">
        <f>ROUND(I179*H179,3)</f>
        <v>0</v>
      </c>
      <c r="BL179" s="14" t="s">
        <v>445</v>
      </c>
      <c r="BM179" s="158" t="s">
        <v>1752</v>
      </c>
    </row>
    <row r="180" spans="1:65" s="2" customFormat="1" ht="24.2" customHeight="1">
      <c r="A180" s="29"/>
      <c r="B180" s="146"/>
      <c r="C180" s="161" t="s">
        <v>365</v>
      </c>
      <c r="D180" s="161" t="s">
        <v>417</v>
      </c>
      <c r="E180" s="162" t="s">
        <v>1746</v>
      </c>
      <c r="F180" s="163" t="s">
        <v>1747</v>
      </c>
      <c r="G180" s="164" t="s">
        <v>339</v>
      </c>
      <c r="H180" s="165">
        <v>7</v>
      </c>
      <c r="I180" s="166"/>
      <c r="J180" s="165">
        <f>ROUND(I180*H180,3)</f>
        <v>0</v>
      </c>
      <c r="K180" s="167"/>
      <c r="L180" s="168"/>
      <c r="M180" s="169" t="s">
        <v>1</v>
      </c>
      <c r="N180" s="170" t="s">
        <v>44</v>
      </c>
      <c r="O180" s="55"/>
      <c r="P180" s="156">
        <f>O180*H180</f>
        <v>0</v>
      </c>
      <c r="Q180" s="156">
        <v>2.7999999999999998E-4</v>
      </c>
      <c r="R180" s="156">
        <f>Q180*H180</f>
        <v>1.9599999999999999E-3</v>
      </c>
      <c r="S180" s="156">
        <v>0</v>
      </c>
      <c r="T180" s="157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58" t="s">
        <v>711</v>
      </c>
      <c r="AT180" s="158" t="s">
        <v>417</v>
      </c>
      <c r="AU180" s="158" t="s">
        <v>90</v>
      </c>
      <c r="AY180" s="14" t="s">
        <v>184</v>
      </c>
      <c r="BE180" s="159">
        <f>IF(N180="základná",J180,0)</f>
        <v>0</v>
      </c>
      <c r="BF180" s="159">
        <f>IF(N180="znížená",J180,0)</f>
        <v>0</v>
      </c>
      <c r="BG180" s="159">
        <f>IF(N180="zákl. prenesená",J180,0)</f>
        <v>0</v>
      </c>
      <c r="BH180" s="159">
        <f>IF(N180="zníž. prenesená",J180,0)</f>
        <v>0</v>
      </c>
      <c r="BI180" s="159">
        <f>IF(N180="nulová",J180,0)</f>
        <v>0</v>
      </c>
      <c r="BJ180" s="14" t="s">
        <v>90</v>
      </c>
      <c r="BK180" s="160">
        <f>ROUND(I180*H180,3)</f>
        <v>0</v>
      </c>
      <c r="BL180" s="14" t="s">
        <v>711</v>
      </c>
      <c r="BM180" s="158" t="s">
        <v>1753</v>
      </c>
    </row>
    <row r="181" spans="1:65" s="2" customFormat="1" ht="14.45" customHeight="1">
      <c r="A181" s="29"/>
      <c r="B181" s="146"/>
      <c r="C181" s="147" t="s">
        <v>369</v>
      </c>
      <c r="D181" s="147" t="s">
        <v>186</v>
      </c>
      <c r="E181" s="148" t="s">
        <v>1754</v>
      </c>
      <c r="F181" s="149" t="s">
        <v>1755</v>
      </c>
      <c r="G181" s="150" t="s">
        <v>389</v>
      </c>
      <c r="H181" s="151">
        <v>10</v>
      </c>
      <c r="I181" s="152"/>
      <c r="J181" s="151">
        <f>ROUND(I181*H181,3)</f>
        <v>0</v>
      </c>
      <c r="K181" s="153"/>
      <c r="L181" s="30"/>
      <c r="M181" s="154" t="s">
        <v>1</v>
      </c>
      <c r="N181" s="155" t="s">
        <v>44</v>
      </c>
      <c r="O181" s="55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8" t="s">
        <v>445</v>
      </c>
      <c r="AT181" s="158" t="s">
        <v>186</v>
      </c>
      <c r="AU181" s="158" t="s">
        <v>90</v>
      </c>
      <c r="AY181" s="14" t="s">
        <v>184</v>
      </c>
      <c r="BE181" s="159">
        <f>IF(N181="základná",J181,0)</f>
        <v>0</v>
      </c>
      <c r="BF181" s="159">
        <f>IF(N181="znížená",J181,0)</f>
        <v>0</v>
      </c>
      <c r="BG181" s="159">
        <f>IF(N181="zákl. prenesená",J181,0)</f>
        <v>0</v>
      </c>
      <c r="BH181" s="159">
        <f>IF(N181="zníž. prenesená",J181,0)</f>
        <v>0</v>
      </c>
      <c r="BI181" s="159">
        <f>IF(N181="nulová",J181,0)</f>
        <v>0</v>
      </c>
      <c r="BJ181" s="14" t="s">
        <v>90</v>
      </c>
      <c r="BK181" s="160">
        <f>ROUND(I181*H181,3)</f>
        <v>0</v>
      </c>
      <c r="BL181" s="14" t="s">
        <v>445</v>
      </c>
      <c r="BM181" s="158" t="s">
        <v>1756</v>
      </c>
    </row>
    <row r="182" spans="1:65" s="2" customFormat="1" ht="14.45" customHeight="1">
      <c r="A182" s="29"/>
      <c r="B182" s="146"/>
      <c r="C182" s="161" t="s">
        <v>374</v>
      </c>
      <c r="D182" s="161" t="s">
        <v>417</v>
      </c>
      <c r="E182" s="162" t="s">
        <v>1757</v>
      </c>
      <c r="F182" s="163" t="s">
        <v>1758</v>
      </c>
      <c r="G182" s="164" t="s">
        <v>389</v>
      </c>
      <c r="H182" s="165">
        <v>10</v>
      </c>
      <c r="I182" s="166"/>
      <c r="J182" s="165">
        <f>ROUND(I182*H182,3)</f>
        <v>0</v>
      </c>
      <c r="K182" s="167"/>
      <c r="L182" s="168"/>
      <c r="M182" s="169" t="s">
        <v>1</v>
      </c>
      <c r="N182" s="170" t="s">
        <v>44</v>
      </c>
      <c r="O182" s="55"/>
      <c r="P182" s="156">
        <f>O182*H182</f>
        <v>0</v>
      </c>
      <c r="Q182" s="156">
        <v>5.0000000000000002E-5</v>
      </c>
      <c r="R182" s="156">
        <f>Q182*H182</f>
        <v>5.0000000000000001E-4</v>
      </c>
      <c r="S182" s="156">
        <v>0</v>
      </c>
      <c r="T182" s="157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8" t="s">
        <v>711</v>
      </c>
      <c r="AT182" s="158" t="s">
        <v>417</v>
      </c>
      <c r="AU182" s="158" t="s">
        <v>90</v>
      </c>
      <c r="AY182" s="14" t="s">
        <v>184</v>
      </c>
      <c r="BE182" s="159">
        <f>IF(N182="základná",J182,0)</f>
        <v>0</v>
      </c>
      <c r="BF182" s="159">
        <f>IF(N182="znížená",J182,0)</f>
        <v>0</v>
      </c>
      <c r="BG182" s="159">
        <f>IF(N182="zákl. prenesená",J182,0)</f>
        <v>0</v>
      </c>
      <c r="BH182" s="159">
        <f>IF(N182="zníž. prenesená",J182,0)</f>
        <v>0</v>
      </c>
      <c r="BI182" s="159">
        <f>IF(N182="nulová",J182,0)</f>
        <v>0</v>
      </c>
      <c r="BJ182" s="14" t="s">
        <v>90</v>
      </c>
      <c r="BK182" s="160">
        <f>ROUND(I182*H182,3)</f>
        <v>0</v>
      </c>
      <c r="BL182" s="14" t="s">
        <v>711</v>
      </c>
      <c r="BM182" s="158" t="s">
        <v>1759</v>
      </c>
    </row>
    <row r="183" spans="1:65" s="2" customFormat="1" ht="14.45" customHeight="1">
      <c r="A183" s="29"/>
      <c r="B183" s="146"/>
      <c r="C183" s="147" t="s">
        <v>378</v>
      </c>
      <c r="D183" s="147" t="s">
        <v>186</v>
      </c>
      <c r="E183" s="148" t="s">
        <v>1760</v>
      </c>
      <c r="F183" s="149" t="s">
        <v>1761</v>
      </c>
      <c r="G183" s="150" t="s">
        <v>389</v>
      </c>
      <c r="H183" s="151">
        <v>50</v>
      </c>
      <c r="I183" s="152"/>
      <c r="J183" s="151">
        <f>ROUND(I183*H183,3)</f>
        <v>0</v>
      </c>
      <c r="K183" s="153"/>
      <c r="L183" s="30"/>
      <c r="M183" s="154" t="s">
        <v>1</v>
      </c>
      <c r="N183" s="155" t="s">
        <v>44</v>
      </c>
      <c r="O183" s="55"/>
      <c r="P183" s="156">
        <f>O183*H183</f>
        <v>0</v>
      </c>
      <c r="Q183" s="156">
        <v>0</v>
      </c>
      <c r="R183" s="156">
        <f>Q183*H183</f>
        <v>0</v>
      </c>
      <c r="S183" s="156">
        <v>0</v>
      </c>
      <c r="T183" s="157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58" t="s">
        <v>445</v>
      </c>
      <c r="AT183" s="158" t="s">
        <v>186</v>
      </c>
      <c r="AU183" s="158" t="s">
        <v>90</v>
      </c>
      <c r="AY183" s="14" t="s">
        <v>184</v>
      </c>
      <c r="BE183" s="159">
        <f>IF(N183="základná",J183,0)</f>
        <v>0</v>
      </c>
      <c r="BF183" s="159">
        <f>IF(N183="znížená",J183,0)</f>
        <v>0</v>
      </c>
      <c r="BG183" s="159">
        <f>IF(N183="zákl. prenesená",J183,0)</f>
        <v>0</v>
      </c>
      <c r="BH183" s="159">
        <f>IF(N183="zníž. prenesená",J183,0)</f>
        <v>0</v>
      </c>
      <c r="BI183" s="159">
        <f>IF(N183="nulová",J183,0)</f>
        <v>0</v>
      </c>
      <c r="BJ183" s="14" t="s">
        <v>90</v>
      </c>
      <c r="BK183" s="160">
        <f>ROUND(I183*H183,3)</f>
        <v>0</v>
      </c>
      <c r="BL183" s="14" t="s">
        <v>445</v>
      </c>
      <c r="BM183" s="158" t="s">
        <v>1762</v>
      </c>
    </row>
    <row r="184" spans="1:65" s="2" customFormat="1" ht="14.45" customHeight="1">
      <c r="A184" s="29"/>
      <c r="B184" s="146"/>
      <c r="C184" s="161" t="s">
        <v>382</v>
      </c>
      <c r="D184" s="161" t="s">
        <v>417</v>
      </c>
      <c r="E184" s="162" t="s">
        <v>1763</v>
      </c>
      <c r="F184" s="163" t="s">
        <v>1764</v>
      </c>
      <c r="G184" s="164" t="s">
        <v>389</v>
      </c>
      <c r="H184" s="165">
        <v>50</v>
      </c>
      <c r="I184" s="166"/>
      <c r="J184" s="165">
        <f>ROUND(I184*H184,3)</f>
        <v>0</v>
      </c>
      <c r="K184" s="167"/>
      <c r="L184" s="168"/>
      <c r="M184" s="169" t="s">
        <v>1</v>
      </c>
      <c r="N184" s="170" t="s">
        <v>44</v>
      </c>
      <c r="O184" s="55"/>
      <c r="P184" s="156">
        <f>O184*H184</f>
        <v>0</v>
      </c>
      <c r="Q184" s="156">
        <v>6.9999999999999994E-5</v>
      </c>
      <c r="R184" s="156">
        <f>Q184*H184</f>
        <v>3.4999999999999996E-3</v>
      </c>
      <c r="S184" s="156">
        <v>0</v>
      </c>
      <c r="T184" s="157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8" t="s">
        <v>711</v>
      </c>
      <c r="AT184" s="158" t="s">
        <v>417</v>
      </c>
      <c r="AU184" s="158" t="s">
        <v>90</v>
      </c>
      <c r="AY184" s="14" t="s">
        <v>184</v>
      </c>
      <c r="BE184" s="159">
        <f>IF(N184="základná",J184,0)</f>
        <v>0</v>
      </c>
      <c r="BF184" s="159">
        <f>IF(N184="znížená",J184,0)</f>
        <v>0</v>
      </c>
      <c r="BG184" s="159">
        <f>IF(N184="zákl. prenesená",J184,0)</f>
        <v>0</v>
      </c>
      <c r="BH184" s="159">
        <f>IF(N184="zníž. prenesená",J184,0)</f>
        <v>0</v>
      </c>
      <c r="BI184" s="159">
        <f>IF(N184="nulová",J184,0)</f>
        <v>0</v>
      </c>
      <c r="BJ184" s="14" t="s">
        <v>90</v>
      </c>
      <c r="BK184" s="160">
        <f>ROUND(I184*H184,3)</f>
        <v>0</v>
      </c>
      <c r="BL184" s="14" t="s">
        <v>711</v>
      </c>
      <c r="BM184" s="158" t="s">
        <v>1765</v>
      </c>
    </row>
    <row r="185" spans="1:65" s="2" customFormat="1" ht="14.45" customHeight="1">
      <c r="A185" s="29"/>
      <c r="B185" s="146"/>
      <c r="C185" s="147" t="s">
        <v>386</v>
      </c>
      <c r="D185" s="147" t="s">
        <v>186</v>
      </c>
      <c r="E185" s="148" t="s">
        <v>1766</v>
      </c>
      <c r="F185" s="149" t="s">
        <v>1767</v>
      </c>
      <c r="G185" s="150" t="s">
        <v>389</v>
      </c>
      <c r="H185" s="151">
        <v>540</v>
      </c>
      <c r="I185" s="152"/>
      <c r="J185" s="151">
        <f>ROUND(I185*H185,3)</f>
        <v>0</v>
      </c>
      <c r="K185" s="153"/>
      <c r="L185" s="30"/>
      <c r="M185" s="154" t="s">
        <v>1</v>
      </c>
      <c r="N185" s="155" t="s">
        <v>44</v>
      </c>
      <c r="O185" s="55"/>
      <c r="P185" s="156">
        <f>O185*H185</f>
        <v>0</v>
      </c>
      <c r="Q185" s="156">
        <v>0</v>
      </c>
      <c r="R185" s="156">
        <f>Q185*H185</f>
        <v>0</v>
      </c>
      <c r="S185" s="156">
        <v>0</v>
      </c>
      <c r="T185" s="157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58" t="s">
        <v>445</v>
      </c>
      <c r="AT185" s="158" t="s">
        <v>186</v>
      </c>
      <c r="AU185" s="158" t="s">
        <v>90</v>
      </c>
      <c r="AY185" s="14" t="s">
        <v>184</v>
      </c>
      <c r="BE185" s="159">
        <f>IF(N185="základná",J185,0)</f>
        <v>0</v>
      </c>
      <c r="BF185" s="159">
        <f>IF(N185="znížená",J185,0)</f>
        <v>0</v>
      </c>
      <c r="BG185" s="159">
        <f>IF(N185="zákl. prenesená",J185,0)</f>
        <v>0</v>
      </c>
      <c r="BH185" s="159">
        <f>IF(N185="zníž. prenesená",J185,0)</f>
        <v>0</v>
      </c>
      <c r="BI185" s="159">
        <f>IF(N185="nulová",J185,0)</f>
        <v>0</v>
      </c>
      <c r="BJ185" s="14" t="s">
        <v>90</v>
      </c>
      <c r="BK185" s="160">
        <f>ROUND(I185*H185,3)</f>
        <v>0</v>
      </c>
      <c r="BL185" s="14" t="s">
        <v>445</v>
      </c>
      <c r="BM185" s="158" t="s">
        <v>1768</v>
      </c>
    </row>
    <row r="186" spans="1:65" s="2" customFormat="1" ht="14.45" customHeight="1">
      <c r="A186" s="29"/>
      <c r="B186" s="146"/>
      <c r="C186" s="161" t="s">
        <v>391</v>
      </c>
      <c r="D186" s="161" t="s">
        <v>417</v>
      </c>
      <c r="E186" s="162" t="s">
        <v>1769</v>
      </c>
      <c r="F186" s="163" t="s">
        <v>1770</v>
      </c>
      <c r="G186" s="164" t="s">
        <v>389</v>
      </c>
      <c r="H186" s="165">
        <v>540</v>
      </c>
      <c r="I186" s="166"/>
      <c r="J186" s="165">
        <f>ROUND(I186*H186,3)</f>
        <v>0</v>
      </c>
      <c r="K186" s="167"/>
      <c r="L186" s="168"/>
      <c r="M186" s="169" t="s">
        <v>1</v>
      </c>
      <c r="N186" s="170" t="s">
        <v>44</v>
      </c>
      <c r="O186" s="55"/>
      <c r="P186" s="156">
        <f>O186*H186</f>
        <v>0</v>
      </c>
      <c r="Q186" s="156">
        <v>1.3999999999999999E-4</v>
      </c>
      <c r="R186" s="156">
        <f>Q186*H186</f>
        <v>7.5599999999999987E-2</v>
      </c>
      <c r="S186" s="156">
        <v>0</v>
      </c>
      <c r="T186" s="157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58" t="s">
        <v>711</v>
      </c>
      <c r="AT186" s="158" t="s">
        <v>417</v>
      </c>
      <c r="AU186" s="158" t="s">
        <v>90</v>
      </c>
      <c r="AY186" s="14" t="s">
        <v>184</v>
      </c>
      <c r="BE186" s="159">
        <f>IF(N186="základná",J186,0)</f>
        <v>0</v>
      </c>
      <c r="BF186" s="159">
        <f>IF(N186="znížená",J186,0)</f>
        <v>0</v>
      </c>
      <c r="BG186" s="159">
        <f>IF(N186="zákl. prenesená",J186,0)</f>
        <v>0</v>
      </c>
      <c r="BH186" s="159">
        <f>IF(N186="zníž. prenesená",J186,0)</f>
        <v>0</v>
      </c>
      <c r="BI186" s="159">
        <f>IF(N186="nulová",J186,0)</f>
        <v>0</v>
      </c>
      <c r="BJ186" s="14" t="s">
        <v>90</v>
      </c>
      <c r="BK186" s="160">
        <f>ROUND(I186*H186,3)</f>
        <v>0</v>
      </c>
      <c r="BL186" s="14" t="s">
        <v>711</v>
      </c>
      <c r="BM186" s="158" t="s">
        <v>1771</v>
      </c>
    </row>
    <row r="187" spans="1:65" s="2" customFormat="1" ht="14.45" customHeight="1">
      <c r="A187" s="29"/>
      <c r="B187" s="146"/>
      <c r="C187" s="147" t="s">
        <v>395</v>
      </c>
      <c r="D187" s="147" t="s">
        <v>186</v>
      </c>
      <c r="E187" s="148" t="s">
        <v>1772</v>
      </c>
      <c r="F187" s="149" t="s">
        <v>1773</v>
      </c>
      <c r="G187" s="150" t="s">
        <v>389</v>
      </c>
      <c r="H187" s="151">
        <v>395</v>
      </c>
      <c r="I187" s="152"/>
      <c r="J187" s="151">
        <f>ROUND(I187*H187,3)</f>
        <v>0</v>
      </c>
      <c r="K187" s="153"/>
      <c r="L187" s="30"/>
      <c r="M187" s="154" t="s">
        <v>1</v>
      </c>
      <c r="N187" s="155" t="s">
        <v>44</v>
      </c>
      <c r="O187" s="55"/>
      <c r="P187" s="156">
        <f>O187*H187</f>
        <v>0</v>
      </c>
      <c r="Q187" s="156">
        <v>0</v>
      </c>
      <c r="R187" s="156">
        <f>Q187*H187</f>
        <v>0</v>
      </c>
      <c r="S187" s="156">
        <v>0</v>
      </c>
      <c r="T187" s="157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8" t="s">
        <v>445</v>
      </c>
      <c r="AT187" s="158" t="s">
        <v>186</v>
      </c>
      <c r="AU187" s="158" t="s">
        <v>90</v>
      </c>
      <c r="AY187" s="14" t="s">
        <v>184</v>
      </c>
      <c r="BE187" s="159">
        <f>IF(N187="základná",J187,0)</f>
        <v>0</v>
      </c>
      <c r="BF187" s="159">
        <f>IF(N187="znížená",J187,0)</f>
        <v>0</v>
      </c>
      <c r="BG187" s="159">
        <f>IF(N187="zákl. prenesená",J187,0)</f>
        <v>0</v>
      </c>
      <c r="BH187" s="159">
        <f>IF(N187="zníž. prenesená",J187,0)</f>
        <v>0</v>
      </c>
      <c r="BI187" s="159">
        <f>IF(N187="nulová",J187,0)</f>
        <v>0</v>
      </c>
      <c r="BJ187" s="14" t="s">
        <v>90</v>
      </c>
      <c r="BK187" s="160">
        <f>ROUND(I187*H187,3)</f>
        <v>0</v>
      </c>
      <c r="BL187" s="14" t="s">
        <v>445</v>
      </c>
      <c r="BM187" s="158" t="s">
        <v>1774</v>
      </c>
    </row>
    <row r="188" spans="1:65" s="2" customFormat="1" ht="14.45" customHeight="1">
      <c r="A188" s="29"/>
      <c r="B188" s="146"/>
      <c r="C188" s="161" t="s">
        <v>399</v>
      </c>
      <c r="D188" s="161" t="s">
        <v>417</v>
      </c>
      <c r="E188" s="162" t="s">
        <v>1775</v>
      </c>
      <c r="F188" s="163" t="s">
        <v>1776</v>
      </c>
      <c r="G188" s="164" t="s">
        <v>389</v>
      </c>
      <c r="H188" s="165">
        <v>395</v>
      </c>
      <c r="I188" s="166"/>
      <c r="J188" s="165">
        <f>ROUND(I188*H188,3)</f>
        <v>0</v>
      </c>
      <c r="K188" s="167"/>
      <c r="L188" s="168"/>
      <c r="M188" s="169" t="s">
        <v>1</v>
      </c>
      <c r="N188" s="170" t="s">
        <v>44</v>
      </c>
      <c r="O188" s="55"/>
      <c r="P188" s="156">
        <f>O188*H188</f>
        <v>0</v>
      </c>
      <c r="Q188" s="156">
        <v>1.9000000000000001E-4</v>
      </c>
      <c r="R188" s="156">
        <f>Q188*H188</f>
        <v>7.5050000000000006E-2</v>
      </c>
      <c r="S188" s="156">
        <v>0</v>
      </c>
      <c r="T188" s="157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8" t="s">
        <v>711</v>
      </c>
      <c r="AT188" s="158" t="s">
        <v>417</v>
      </c>
      <c r="AU188" s="158" t="s">
        <v>90</v>
      </c>
      <c r="AY188" s="14" t="s">
        <v>184</v>
      </c>
      <c r="BE188" s="159">
        <f>IF(N188="základná",J188,0)</f>
        <v>0</v>
      </c>
      <c r="BF188" s="159">
        <f>IF(N188="znížená",J188,0)</f>
        <v>0</v>
      </c>
      <c r="BG188" s="159">
        <f>IF(N188="zákl. prenesená",J188,0)</f>
        <v>0</v>
      </c>
      <c r="BH188" s="159">
        <f>IF(N188="zníž. prenesená",J188,0)</f>
        <v>0</v>
      </c>
      <c r="BI188" s="159">
        <f>IF(N188="nulová",J188,0)</f>
        <v>0</v>
      </c>
      <c r="BJ188" s="14" t="s">
        <v>90</v>
      </c>
      <c r="BK188" s="160">
        <f>ROUND(I188*H188,3)</f>
        <v>0</v>
      </c>
      <c r="BL188" s="14" t="s">
        <v>711</v>
      </c>
      <c r="BM188" s="158" t="s">
        <v>1777</v>
      </c>
    </row>
    <row r="189" spans="1:65" s="2" customFormat="1" ht="14.45" customHeight="1">
      <c r="A189" s="29"/>
      <c r="B189" s="146"/>
      <c r="C189" s="147" t="s">
        <v>403</v>
      </c>
      <c r="D189" s="147" t="s">
        <v>186</v>
      </c>
      <c r="E189" s="148" t="s">
        <v>1778</v>
      </c>
      <c r="F189" s="149" t="s">
        <v>1779</v>
      </c>
      <c r="G189" s="150" t="s">
        <v>389</v>
      </c>
      <c r="H189" s="151">
        <v>20</v>
      </c>
      <c r="I189" s="152"/>
      <c r="J189" s="151">
        <f>ROUND(I189*H189,3)</f>
        <v>0</v>
      </c>
      <c r="K189" s="153"/>
      <c r="L189" s="30"/>
      <c r="M189" s="154" t="s">
        <v>1</v>
      </c>
      <c r="N189" s="155" t="s">
        <v>44</v>
      </c>
      <c r="O189" s="55"/>
      <c r="P189" s="156">
        <f>O189*H189</f>
        <v>0</v>
      </c>
      <c r="Q189" s="156">
        <v>0</v>
      </c>
      <c r="R189" s="156">
        <f>Q189*H189</f>
        <v>0</v>
      </c>
      <c r="S189" s="156">
        <v>0</v>
      </c>
      <c r="T189" s="157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8" t="s">
        <v>445</v>
      </c>
      <c r="AT189" s="158" t="s">
        <v>186</v>
      </c>
      <c r="AU189" s="158" t="s">
        <v>90</v>
      </c>
      <c r="AY189" s="14" t="s">
        <v>184</v>
      </c>
      <c r="BE189" s="159">
        <f>IF(N189="základná",J189,0)</f>
        <v>0</v>
      </c>
      <c r="BF189" s="159">
        <f>IF(N189="znížená",J189,0)</f>
        <v>0</v>
      </c>
      <c r="BG189" s="159">
        <f>IF(N189="zákl. prenesená",J189,0)</f>
        <v>0</v>
      </c>
      <c r="BH189" s="159">
        <f>IF(N189="zníž. prenesená",J189,0)</f>
        <v>0</v>
      </c>
      <c r="BI189" s="159">
        <f>IF(N189="nulová",J189,0)</f>
        <v>0</v>
      </c>
      <c r="BJ189" s="14" t="s">
        <v>90</v>
      </c>
      <c r="BK189" s="160">
        <f>ROUND(I189*H189,3)</f>
        <v>0</v>
      </c>
      <c r="BL189" s="14" t="s">
        <v>445</v>
      </c>
      <c r="BM189" s="158" t="s">
        <v>1780</v>
      </c>
    </row>
    <row r="190" spans="1:65" s="2" customFormat="1" ht="14.45" customHeight="1">
      <c r="A190" s="29"/>
      <c r="B190" s="146"/>
      <c r="C190" s="161" t="s">
        <v>407</v>
      </c>
      <c r="D190" s="161" t="s">
        <v>417</v>
      </c>
      <c r="E190" s="162" t="s">
        <v>1781</v>
      </c>
      <c r="F190" s="163" t="s">
        <v>1782</v>
      </c>
      <c r="G190" s="164" t="s">
        <v>389</v>
      </c>
      <c r="H190" s="165">
        <v>20</v>
      </c>
      <c r="I190" s="166"/>
      <c r="J190" s="165">
        <f>ROUND(I190*H190,3)</f>
        <v>0</v>
      </c>
      <c r="K190" s="167"/>
      <c r="L190" s="168"/>
      <c r="M190" s="169" t="s">
        <v>1</v>
      </c>
      <c r="N190" s="170" t="s">
        <v>44</v>
      </c>
      <c r="O190" s="55"/>
      <c r="P190" s="156">
        <f>O190*H190</f>
        <v>0</v>
      </c>
      <c r="Q190" s="156">
        <v>1.6000000000000001E-4</v>
      </c>
      <c r="R190" s="156">
        <f>Q190*H190</f>
        <v>3.2000000000000002E-3</v>
      </c>
      <c r="S190" s="156">
        <v>0</v>
      </c>
      <c r="T190" s="157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8" t="s">
        <v>711</v>
      </c>
      <c r="AT190" s="158" t="s">
        <v>417</v>
      </c>
      <c r="AU190" s="158" t="s">
        <v>90</v>
      </c>
      <c r="AY190" s="14" t="s">
        <v>184</v>
      </c>
      <c r="BE190" s="159">
        <f>IF(N190="základná",J190,0)</f>
        <v>0</v>
      </c>
      <c r="BF190" s="159">
        <f>IF(N190="znížená",J190,0)</f>
        <v>0</v>
      </c>
      <c r="BG190" s="159">
        <f>IF(N190="zákl. prenesená",J190,0)</f>
        <v>0</v>
      </c>
      <c r="BH190" s="159">
        <f>IF(N190="zníž. prenesená",J190,0)</f>
        <v>0</v>
      </c>
      <c r="BI190" s="159">
        <f>IF(N190="nulová",J190,0)</f>
        <v>0</v>
      </c>
      <c r="BJ190" s="14" t="s">
        <v>90</v>
      </c>
      <c r="BK190" s="160">
        <f>ROUND(I190*H190,3)</f>
        <v>0</v>
      </c>
      <c r="BL190" s="14" t="s">
        <v>711</v>
      </c>
      <c r="BM190" s="158" t="s">
        <v>1783</v>
      </c>
    </row>
    <row r="191" spans="1:65" s="2" customFormat="1" ht="14.45" customHeight="1">
      <c r="A191" s="29"/>
      <c r="B191" s="146"/>
      <c r="C191" s="147" t="s">
        <v>411</v>
      </c>
      <c r="D191" s="147" t="s">
        <v>186</v>
      </c>
      <c r="E191" s="148" t="s">
        <v>1784</v>
      </c>
      <c r="F191" s="149" t="s">
        <v>1785</v>
      </c>
      <c r="G191" s="150" t="s">
        <v>389</v>
      </c>
      <c r="H191" s="151">
        <v>10</v>
      </c>
      <c r="I191" s="152"/>
      <c r="J191" s="151">
        <f>ROUND(I191*H191,3)</f>
        <v>0</v>
      </c>
      <c r="K191" s="153"/>
      <c r="L191" s="30"/>
      <c r="M191" s="154" t="s">
        <v>1</v>
      </c>
      <c r="N191" s="155" t="s">
        <v>44</v>
      </c>
      <c r="O191" s="55"/>
      <c r="P191" s="156">
        <f>O191*H191</f>
        <v>0</v>
      </c>
      <c r="Q191" s="156">
        <v>0</v>
      </c>
      <c r="R191" s="156">
        <f>Q191*H191</f>
        <v>0</v>
      </c>
      <c r="S191" s="156">
        <v>0</v>
      </c>
      <c r="T191" s="157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8" t="s">
        <v>445</v>
      </c>
      <c r="AT191" s="158" t="s">
        <v>186</v>
      </c>
      <c r="AU191" s="158" t="s">
        <v>90</v>
      </c>
      <c r="AY191" s="14" t="s">
        <v>184</v>
      </c>
      <c r="BE191" s="159">
        <f>IF(N191="základná",J191,0)</f>
        <v>0</v>
      </c>
      <c r="BF191" s="159">
        <f>IF(N191="znížená",J191,0)</f>
        <v>0</v>
      </c>
      <c r="BG191" s="159">
        <f>IF(N191="zákl. prenesená",J191,0)</f>
        <v>0</v>
      </c>
      <c r="BH191" s="159">
        <f>IF(N191="zníž. prenesená",J191,0)</f>
        <v>0</v>
      </c>
      <c r="BI191" s="159">
        <f>IF(N191="nulová",J191,0)</f>
        <v>0</v>
      </c>
      <c r="BJ191" s="14" t="s">
        <v>90</v>
      </c>
      <c r="BK191" s="160">
        <f>ROUND(I191*H191,3)</f>
        <v>0</v>
      </c>
      <c r="BL191" s="14" t="s">
        <v>445</v>
      </c>
      <c r="BM191" s="158" t="s">
        <v>1786</v>
      </c>
    </row>
    <row r="192" spans="1:65" s="2" customFormat="1" ht="14.45" customHeight="1">
      <c r="A192" s="29"/>
      <c r="B192" s="146"/>
      <c r="C192" s="161" t="s">
        <v>416</v>
      </c>
      <c r="D192" s="161" t="s">
        <v>417</v>
      </c>
      <c r="E192" s="162" t="s">
        <v>1787</v>
      </c>
      <c r="F192" s="163" t="s">
        <v>1788</v>
      </c>
      <c r="G192" s="164" t="s">
        <v>389</v>
      </c>
      <c r="H192" s="165">
        <v>10</v>
      </c>
      <c r="I192" s="166"/>
      <c r="J192" s="165">
        <f>ROUND(I192*H192,3)</f>
        <v>0</v>
      </c>
      <c r="K192" s="167"/>
      <c r="L192" s="168"/>
      <c r="M192" s="169" t="s">
        <v>1</v>
      </c>
      <c r="N192" s="170" t="s">
        <v>44</v>
      </c>
      <c r="O192" s="55"/>
      <c r="P192" s="156">
        <f>O192*H192</f>
        <v>0</v>
      </c>
      <c r="Q192" s="156">
        <v>3.6000000000000002E-4</v>
      </c>
      <c r="R192" s="156">
        <f>Q192*H192</f>
        <v>3.6000000000000003E-3</v>
      </c>
      <c r="S192" s="156">
        <v>0</v>
      </c>
      <c r="T192" s="157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58" t="s">
        <v>711</v>
      </c>
      <c r="AT192" s="158" t="s">
        <v>417</v>
      </c>
      <c r="AU192" s="158" t="s">
        <v>90</v>
      </c>
      <c r="AY192" s="14" t="s">
        <v>184</v>
      </c>
      <c r="BE192" s="159">
        <f>IF(N192="základná",J192,0)</f>
        <v>0</v>
      </c>
      <c r="BF192" s="159">
        <f>IF(N192="znížená",J192,0)</f>
        <v>0</v>
      </c>
      <c r="BG192" s="159">
        <f>IF(N192="zákl. prenesená",J192,0)</f>
        <v>0</v>
      </c>
      <c r="BH192" s="159">
        <f>IF(N192="zníž. prenesená",J192,0)</f>
        <v>0</v>
      </c>
      <c r="BI192" s="159">
        <f>IF(N192="nulová",J192,0)</f>
        <v>0</v>
      </c>
      <c r="BJ192" s="14" t="s">
        <v>90</v>
      </c>
      <c r="BK192" s="160">
        <f>ROUND(I192*H192,3)</f>
        <v>0</v>
      </c>
      <c r="BL192" s="14" t="s">
        <v>711</v>
      </c>
      <c r="BM192" s="158" t="s">
        <v>1789</v>
      </c>
    </row>
    <row r="193" spans="1:65" s="12" customFormat="1" ht="22.9" customHeight="1">
      <c r="B193" s="133"/>
      <c r="D193" s="134" t="s">
        <v>77</v>
      </c>
      <c r="E193" s="144" t="s">
        <v>1790</v>
      </c>
      <c r="F193" s="144" t="s">
        <v>1791</v>
      </c>
      <c r="I193" s="136"/>
      <c r="J193" s="145">
        <f>BK193</f>
        <v>0</v>
      </c>
      <c r="L193" s="133"/>
      <c r="M193" s="138"/>
      <c r="N193" s="139"/>
      <c r="O193" s="139"/>
      <c r="P193" s="140">
        <f>SUM(P194:P203)</f>
        <v>0</v>
      </c>
      <c r="Q193" s="139"/>
      <c r="R193" s="140">
        <f>SUM(R194:R203)</f>
        <v>2.5490000000000002E-2</v>
      </c>
      <c r="S193" s="139"/>
      <c r="T193" s="141">
        <f>SUM(T194:T203)</f>
        <v>0</v>
      </c>
      <c r="AR193" s="134" t="s">
        <v>95</v>
      </c>
      <c r="AT193" s="142" t="s">
        <v>77</v>
      </c>
      <c r="AU193" s="142" t="s">
        <v>85</v>
      </c>
      <c r="AY193" s="134" t="s">
        <v>184</v>
      </c>
      <c r="BK193" s="143">
        <f>SUM(BK194:BK203)</f>
        <v>0</v>
      </c>
    </row>
    <row r="194" spans="1:65" s="2" customFormat="1" ht="24.2" customHeight="1">
      <c r="A194" s="29"/>
      <c r="B194" s="146"/>
      <c r="C194" s="147" t="s">
        <v>421</v>
      </c>
      <c r="D194" s="147" t="s">
        <v>186</v>
      </c>
      <c r="E194" s="148" t="s">
        <v>1792</v>
      </c>
      <c r="F194" s="149" t="s">
        <v>1793</v>
      </c>
      <c r="G194" s="150" t="s">
        <v>339</v>
      </c>
      <c r="H194" s="151">
        <v>1</v>
      </c>
      <c r="I194" s="152"/>
      <c r="J194" s="151">
        <f>ROUND(I194*H194,3)</f>
        <v>0</v>
      </c>
      <c r="K194" s="153"/>
      <c r="L194" s="30"/>
      <c r="M194" s="154" t="s">
        <v>1</v>
      </c>
      <c r="N194" s="155" t="s">
        <v>44</v>
      </c>
      <c r="O194" s="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8" t="s">
        <v>445</v>
      </c>
      <c r="AT194" s="158" t="s">
        <v>186</v>
      </c>
      <c r="AU194" s="158" t="s">
        <v>90</v>
      </c>
      <c r="AY194" s="14" t="s">
        <v>184</v>
      </c>
      <c r="BE194" s="159">
        <f>IF(N194="základná",J194,0)</f>
        <v>0</v>
      </c>
      <c r="BF194" s="159">
        <f>IF(N194="znížená",J194,0)</f>
        <v>0</v>
      </c>
      <c r="BG194" s="159">
        <f>IF(N194="zákl. prenesená",J194,0)</f>
        <v>0</v>
      </c>
      <c r="BH194" s="159">
        <f>IF(N194="zníž. prenesená",J194,0)</f>
        <v>0</v>
      </c>
      <c r="BI194" s="159">
        <f>IF(N194="nulová",J194,0)</f>
        <v>0</v>
      </c>
      <c r="BJ194" s="14" t="s">
        <v>90</v>
      </c>
      <c r="BK194" s="160">
        <f>ROUND(I194*H194,3)</f>
        <v>0</v>
      </c>
      <c r="BL194" s="14" t="s">
        <v>445</v>
      </c>
      <c r="BM194" s="158" t="s">
        <v>1794</v>
      </c>
    </row>
    <row r="195" spans="1:65" s="2" customFormat="1" ht="37.9" customHeight="1">
      <c r="A195" s="29"/>
      <c r="B195" s="146"/>
      <c r="C195" s="161" t="s">
        <v>425</v>
      </c>
      <c r="D195" s="161" t="s">
        <v>417</v>
      </c>
      <c r="E195" s="162" t="s">
        <v>1795</v>
      </c>
      <c r="F195" s="163" t="s">
        <v>1796</v>
      </c>
      <c r="G195" s="164" t="s">
        <v>339</v>
      </c>
      <c r="H195" s="165">
        <v>1</v>
      </c>
      <c r="I195" s="166"/>
      <c r="J195" s="165">
        <f>ROUND(I195*H195,3)</f>
        <v>0</v>
      </c>
      <c r="K195" s="167"/>
      <c r="L195" s="168"/>
      <c r="M195" s="169" t="s">
        <v>1</v>
      </c>
      <c r="N195" s="170" t="s">
        <v>44</v>
      </c>
      <c r="O195" s="55"/>
      <c r="P195" s="156">
        <f>O195*H195</f>
        <v>0</v>
      </c>
      <c r="Q195" s="156">
        <v>4.3800000000000002E-3</v>
      </c>
      <c r="R195" s="156">
        <f>Q195*H195</f>
        <v>4.3800000000000002E-3</v>
      </c>
      <c r="S195" s="156">
        <v>0</v>
      </c>
      <c r="T195" s="157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58" t="s">
        <v>711</v>
      </c>
      <c r="AT195" s="158" t="s">
        <v>417</v>
      </c>
      <c r="AU195" s="158" t="s">
        <v>90</v>
      </c>
      <c r="AY195" s="14" t="s">
        <v>184</v>
      </c>
      <c r="BE195" s="159">
        <f>IF(N195="základná",J195,0)</f>
        <v>0</v>
      </c>
      <c r="BF195" s="159">
        <f>IF(N195="znížená",J195,0)</f>
        <v>0</v>
      </c>
      <c r="BG195" s="159">
        <f>IF(N195="zákl. prenesená",J195,0)</f>
        <v>0</v>
      </c>
      <c r="BH195" s="159">
        <f>IF(N195="zníž. prenesená",J195,0)</f>
        <v>0</v>
      </c>
      <c r="BI195" s="159">
        <f>IF(N195="nulová",J195,0)</f>
        <v>0</v>
      </c>
      <c r="BJ195" s="14" t="s">
        <v>90</v>
      </c>
      <c r="BK195" s="160">
        <f>ROUND(I195*H195,3)</f>
        <v>0</v>
      </c>
      <c r="BL195" s="14" t="s">
        <v>711</v>
      </c>
      <c r="BM195" s="158" t="s">
        <v>1797</v>
      </c>
    </row>
    <row r="196" spans="1:65" s="2" customFormat="1" ht="14.45" customHeight="1">
      <c r="A196" s="29"/>
      <c r="B196" s="146"/>
      <c r="C196" s="147" t="s">
        <v>429</v>
      </c>
      <c r="D196" s="147" t="s">
        <v>186</v>
      </c>
      <c r="E196" s="148" t="s">
        <v>1798</v>
      </c>
      <c r="F196" s="149" t="s">
        <v>1799</v>
      </c>
      <c r="G196" s="150" t="s">
        <v>339</v>
      </c>
      <c r="H196" s="151">
        <v>5</v>
      </c>
      <c r="I196" s="152"/>
      <c r="J196" s="151">
        <f>ROUND(I196*H196,3)</f>
        <v>0</v>
      </c>
      <c r="K196" s="153"/>
      <c r="L196" s="30"/>
      <c r="M196" s="154" t="s">
        <v>1</v>
      </c>
      <c r="N196" s="155" t="s">
        <v>44</v>
      </c>
      <c r="O196" s="55"/>
      <c r="P196" s="156">
        <f>O196*H196</f>
        <v>0</v>
      </c>
      <c r="Q196" s="156">
        <v>0</v>
      </c>
      <c r="R196" s="156">
        <f>Q196*H196</f>
        <v>0</v>
      </c>
      <c r="S196" s="156">
        <v>0</v>
      </c>
      <c r="T196" s="157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8" t="s">
        <v>445</v>
      </c>
      <c r="AT196" s="158" t="s">
        <v>186</v>
      </c>
      <c r="AU196" s="158" t="s">
        <v>90</v>
      </c>
      <c r="AY196" s="14" t="s">
        <v>184</v>
      </c>
      <c r="BE196" s="159">
        <f>IF(N196="základná",J196,0)</f>
        <v>0</v>
      </c>
      <c r="BF196" s="159">
        <f>IF(N196="znížená",J196,0)</f>
        <v>0</v>
      </c>
      <c r="BG196" s="159">
        <f>IF(N196="zákl. prenesená",J196,0)</f>
        <v>0</v>
      </c>
      <c r="BH196" s="159">
        <f>IF(N196="zníž. prenesená",J196,0)</f>
        <v>0</v>
      </c>
      <c r="BI196" s="159">
        <f>IF(N196="nulová",J196,0)</f>
        <v>0</v>
      </c>
      <c r="BJ196" s="14" t="s">
        <v>90</v>
      </c>
      <c r="BK196" s="160">
        <f>ROUND(I196*H196,3)</f>
        <v>0</v>
      </c>
      <c r="BL196" s="14" t="s">
        <v>445</v>
      </c>
      <c r="BM196" s="158" t="s">
        <v>1800</v>
      </c>
    </row>
    <row r="197" spans="1:65" s="2" customFormat="1" ht="24.2" customHeight="1">
      <c r="A197" s="29"/>
      <c r="B197" s="146"/>
      <c r="C197" s="161" t="s">
        <v>433</v>
      </c>
      <c r="D197" s="161" t="s">
        <v>417</v>
      </c>
      <c r="E197" s="162" t="s">
        <v>1801</v>
      </c>
      <c r="F197" s="163" t="s">
        <v>1802</v>
      </c>
      <c r="G197" s="164" t="s">
        <v>339</v>
      </c>
      <c r="H197" s="165">
        <v>5</v>
      </c>
      <c r="I197" s="166"/>
      <c r="J197" s="165">
        <f>ROUND(I197*H197,3)</f>
        <v>0</v>
      </c>
      <c r="K197" s="167"/>
      <c r="L197" s="168"/>
      <c r="M197" s="169" t="s">
        <v>1</v>
      </c>
      <c r="N197" s="170" t="s">
        <v>44</v>
      </c>
      <c r="O197" s="55"/>
      <c r="P197" s="156">
        <f>O197*H197</f>
        <v>0</v>
      </c>
      <c r="Q197" s="156">
        <v>4.0000000000000002E-4</v>
      </c>
      <c r="R197" s="156">
        <f>Q197*H197</f>
        <v>2E-3</v>
      </c>
      <c r="S197" s="156">
        <v>0</v>
      </c>
      <c r="T197" s="157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8" t="s">
        <v>711</v>
      </c>
      <c r="AT197" s="158" t="s">
        <v>417</v>
      </c>
      <c r="AU197" s="158" t="s">
        <v>90</v>
      </c>
      <c r="AY197" s="14" t="s">
        <v>184</v>
      </c>
      <c r="BE197" s="159">
        <f>IF(N197="základná",J197,0)</f>
        <v>0</v>
      </c>
      <c r="BF197" s="159">
        <f>IF(N197="znížená",J197,0)</f>
        <v>0</v>
      </c>
      <c r="BG197" s="159">
        <f>IF(N197="zákl. prenesená",J197,0)</f>
        <v>0</v>
      </c>
      <c r="BH197" s="159">
        <f>IF(N197="zníž. prenesená",J197,0)</f>
        <v>0</v>
      </c>
      <c r="BI197" s="159">
        <f>IF(N197="nulová",J197,0)</f>
        <v>0</v>
      </c>
      <c r="BJ197" s="14" t="s">
        <v>90</v>
      </c>
      <c r="BK197" s="160">
        <f>ROUND(I197*H197,3)</f>
        <v>0</v>
      </c>
      <c r="BL197" s="14" t="s">
        <v>711</v>
      </c>
      <c r="BM197" s="158" t="s">
        <v>1803</v>
      </c>
    </row>
    <row r="198" spans="1:65" s="2" customFormat="1" ht="24.2" customHeight="1">
      <c r="A198" s="29"/>
      <c r="B198" s="146"/>
      <c r="C198" s="147" t="s">
        <v>437</v>
      </c>
      <c r="D198" s="147" t="s">
        <v>186</v>
      </c>
      <c r="E198" s="148" t="s">
        <v>1804</v>
      </c>
      <c r="F198" s="149" t="s">
        <v>1805</v>
      </c>
      <c r="G198" s="150" t="s">
        <v>389</v>
      </c>
      <c r="H198" s="151">
        <v>305</v>
      </c>
      <c r="I198" s="152"/>
      <c r="J198" s="151">
        <f>ROUND(I198*H198,3)</f>
        <v>0</v>
      </c>
      <c r="K198" s="153"/>
      <c r="L198" s="30"/>
      <c r="M198" s="154" t="s">
        <v>1</v>
      </c>
      <c r="N198" s="155" t="s">
        <v>44</v>
      </c>
      <c r="O198" s="55"/>
      <c r="P198" s="156">
        <f>O198*H198</f>
        <v>0</v>
      </c>
      <c r="Q198" s="156">
        <v>0</v>
      </c>
      <c r="R198" s="156">
        <f>Q198*H198</f>
        <v>0</v>
      </c>
      <c r="S198" s="156">
        <v>0</v>
      </c>
      <c r="T198" s="157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58" t="s">
        <v>445</v>
      </c>
      <c r="AT198" s="158" t="s">
        <v>186</v>
      </c>
      <c r="AU198" s="158" t="s">
        <v>90</v>
      </c>
      <c r="AY198" s="14" t="s">
        <v>184</v>
      </c>
      <c r="BE198" s="159">
        <f>IF(N198="základná",J198,0)</f>
        <v>0</v>
      </c>
      <c r="BF198" s="159">
        <f>IF(N198="znížená",J198,0)</f>
        <v>0</v>
      </c>
      <c r="BG198" s="159">
        <f>IF(N198="zákl. prenesená",J198,0)</f>
        <v>0</v>
      </c>
      <c r="BH198" s="159">
        <f>IF(N198="zníž. prenesená",J198,0)</f>
        <v>0</v>
      </c>
      <c r="BI198" s="159">
        <f>IF(N198="nulová",J198,0)</f>
        <v>0</v>
      </c>
      <c r="BJ198" s="14" t="s">
        <v>90</v>
      </c>
      <c r="BK198" s="160">
        <f>ROUND(I198*H198,3)</f>
        <v>0</v>
      </c>
      <c r="BL198" s="14" t="s">
        <v>445</v>
      </c>
      <c r="BM198" s="158" t="s">
        <v>1806</v>
      </c>
    </row>
    <row r="199" spans="1:65" s="2" customFormat="1" ht="14.45" customHeight="1">
      <c r="A199" s="29"/>
      <c r="B199" s="146"/>
      <c r="C199" s="161" t="s">
        <v>441</v>
      </c>
      <c r="D199" s="161" t="s">
        <v>417</v>
      </c>
      <c r="E199" s="162" t="s">
        <v>1807</v>
      </c>
      <c r="F199" s="163" t="s">
        <v>1808</v>
      </c>
      <c r="G199" s="164" t="s">
        <v>389</v>
      </c>
      <c r="H199" s="165">
        <v>305</v>
      </c>
      <c r="I199" s="166"/>
      <c r="J199" s="165">
        <f>ROUND(I199*H199,3)</f>
        <v>0</v>
      </c>
      <c r="K199" s="167"/>
      <c r="L199" s="168"/>
      <c r="M199" s="169" t="s">
        <v>1</v>
      </c>
      <c r="N199" s="170" t="s">
        <v>44</v>
      </c>
      <c r="O199" s="55"/>
      <c r="P199" s="156">
        <f>O199*H199</f>
        <v>0</v>
      </c>
      <c r="Q199" s="156">
        <v>5.0000000000000002E-5</v>
      </c>
      <c r="R199" s="156">
        <f>Q199*H199</f>
        <v>1.5250000000000001E-2</v>
      </c>
      <c r="S199" s="156">
        <v>0</v>
      </c>
      <c r="T199" s="157">
        <f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58" t="s">
        <v>711</v>
      </c>
      <c r="AT199" s="158" t="s">
        <v>417</v>
      </c>
      <c r="AU199" s="158" t="s">
        <v>90</v>
      </c>
      <c r="AY199" s="14" t="s">
        <v>184</v>
      </c>
      <c r="BE199" s="159">
        <f>IF(N199="základná",J199,0)</f>
        <v>0</v>
      </c>
      <c r="BF199" s="159">
        <f>IF(N199="znížená",J199,0)</f>
        <v>0</v>
      </c>
      <c r="BG199" s="159">
        <f>IF(N199="zákl. prenesená",J199,0)</f>
        <v>0</v>
      </c>
      <c r="BH199" s="159">
        <f>IF(N199="zníž. prenesená",J199,0)</f>
        <v>0</v>
      </c>
      <c r="BI199" s="159">
        <f>IF(N199="nulová",J199,0)</f>
        <v>0</v>
      </c>
      <c r="BJ199" s="14" t="s">
        <v>90</v>
      </c>
      <c r="BK199" s="160">
        <f>ROUND(I199*H199,3)</f>
        <v>0</v>
      </c>
      <c r="BL199" s="14" t="s">
        <v>711</v>
      </c>
      <c r="BM199" s="158" t="s">
        <v>1809</v>
      </c>
    </row>
    <row r="200" spans="1:65" s="2" customFormat="1" ht="14.45" customHeight="1">
      <c r="A200" s="29"/>
      <c r="B200" s="146"/>
      <c r="C200" s="147" t="s">
        <v>445</v>
      </c>
      <c r="D200" s="147" t="s">
        <v>186</v>
      </c>
      <c r="E200" s="148" t="s">
        <v>1810</v>
      </c>
      <c r="F200" s="149" t="s">
        <v>1811</v>
      </c>
      <c r="G200" s="150" t="s">
        <v>339</v>
      </c>
      <c r="H200" s="151">
        <v>2</v>
      </c>
      <c r="I200" s="152"/>
      <c r="J200" s="151">
        <f>ROUND(I200*H200,3)</f>
        <v>0</v>
      </c>
      <c r="K200" s="153"/>
      <c r="L200" s="30"/>
      <c r="M200" s="154" t="s">
        <v>1</v>
      </c>
      <c r="N200" s="155" t="s">
        <v>44</v>
      </c>
      <c r="O200" s="55"/>
      <c r="P200" s="156">
        <f>O200*H200</f>
        <v>0</v>
      </c>
      <c r="Q200" s="156">
        <v>0</v>
      </c>
      <c r="R200" s="156">
        <f>Q200*H200</f>
        <v>0</v>
      </c>
      <c r="S200" s="156">
        <v>0</v>
      </c>
      <c r="T200" s="157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8" t="s">
        <v>445</v>
      </c>
      <c r="AT200" s="158" t="s">
        <v>186</v>
      </c>
      <c r="AU200" s="158" t="s">
        <v>90</v>
      </c>
      <c r="AY200" s="14" t="s">
        <v>184</v>
      </c>
      <c r="BE200" s="159">
        <f>IF(N200="základná",J200,0)</f>
        <v>0</v>
      </c>
      <c r="BF200" s="159">
        <f>IF(N200="znížená",J200,0)</f>
        <v>0</v>
      </c>
      <c r="BG200" s="159">
        <f>IF(N200="zákl. prenesená",J200,0)</f>
        <v>0</v>
      </c>
      <c r="BH200" s="159">
        <f>IF(N200="zníž. prenesená",J200,0)</f>
        <v>0</v>
      </c>
      <c r="BI200" s="159">
        <f>IF(N200="nulová",J200,0)</f>
        <v>0</v>
      </c>
      <c r="BJ200" s="14" t="s">
        <v>90</v>
      </c>
      <c r="BK200" s="160">
        <f>ROUND(I200*H200,3)</f>
        <v>0</v>
      </c>
      <c r="BL200" s="14" t="s">
        <v>445</v>
      </c>
      <c r="BM200" s="158" t="s">
        <v>1812</v>
      </c>
    </row>
    <row r="201" spans="1:65" s="2" customFormat="1" ht="14.45" customHeight="1">
      <c r="A201" s="29"/>
      <c r="B201" s="146"/>
      <c r="C201" s="161" t="s">
        <v>449</v>
      </c>
      <c r="D201" s="161" t="s">
        <v>417</v>
      </c>
      <c r="E201" s="162" t="s">
        <v>1813</v>
      </c>
      <c r="F201" s="163" t="s">
        <v>1814</v>
      </c>
      <c r="G201" s="164" t="s">
        <v>339</v>
      </c>
      <c r="H201" s="165">
        <v>2</v>
      </c>
      <c r="I201" s="166"/>
      <c r="J201" s="165">
        <f>ROUND(I201*H201,3)</f>
        <v>0</v>
      </c>
      <c r="K201" s="167"/>
      <c r="L201" s="168"/>
      <c r="M201" s="169" t="s">
        <v>1</v>
      </c>
      <c r="N201" s="170" t="s">
        <v>44</v>
      </c>
      <c r="O201" s="55"/>
      <c r="P201" s="156">
        <f>O201*H201</f>
        <v>0</v>
      </c>
      <c r="Q201" s="156">
        <v>1.8000000000000001E-4</v>
      </c>
      <c r="R201" s="156">
        <f>Q201*H201</f>
        <v>3.6000000000000002E-4</v>
      </c>
      <c r="S201" s="156">
        <v>0</v>
      </c>
      <c r="T201" s="157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8" t="s">
        <v>711</v>
      </c>
      <c r="AT201" s="158" t="s">
        <v>417</v>
      </c>
      <c r="AU201" s="158" t="s">
        <v>90</v>
      </c>
      <c r="AY201" s="14" t="s">
        <v>184</v>
      </c>
      <c r="BE201" s="159">
        <f>IF(N201="základná",J201,0)</f>
        <v>0</v>
      </c>
      <c r="BF201" s="159">
        <f>IF(N201="znížená",J201,0)</f>
        <v>0</v>
      </c>
      <c r="BG201" s="159">
        <f>IF(N201="zákl. prenesená",J201,0)</f>
        <v>0</v>
      </c>
      <c r="BH201" s="159">
        <f>IF(N201="zníž. prenesená",J201,0)</f>
        <v>0</v>
      </c>
      <c r="BI201" s="159">
        <f>IF(N201="nulová",J201,0)</f>
        <v>0</v>
      </c>
      <c r="BJ201" s="14" t="s">
        <v>90</v>
      </c>
      <c r="BK201" s="160">
        <f>ROUND(I201*H201,3)</f>
        <v>0</v>
      </c>
      <c r="BL201" s="14" t="s">
        <v>711</v>
      </c>
      <c r="BM201" s="158" t="s">
        <v>1815</v>
      </c>
    </row>
    <row r="202" spans="1:65" s="2" customFormat="1" ht="24.2" customHeight="1">
      <c r="A202" s="29"/>
      <c r="B202" s="146"/>
      <c r="C202" s="147" t="s">
        <v>453</v>
      </c>
      <c r="D202" s="147" t="s">
        <v>186</v>
      </c>
      <c r="E202" s="148" t="s">
        <v>1816</v>
      </c>
      <c r="F202" s="149" t="s">
        <v>1817</v>
      </c>
      <c r="G202" s="150" t="s">
        <v>389</v>
      </c>
      <c r="H202" s="151">
        <v>70</v>
      </c>
      <c r="I202" s="152"/>
      <c r="J202" s="151">
        <f>ROUND(I202*H202,3)</f>
        <v>0</v>
      </c>
      <c r="K202" s="153"/>
      <c r="L202" s="30"/>
      <c r="M202" s="154" t="s">
        <v>1</v>
      </c>
      <c r="N202" s="155" t="s">
        <v>44</v>
      </c>
      <c r="O202" s="55"/>
      <c r="P202" s="156">
        <f>O202*H202</f>
        <v>0</v>
      </c>
      <c r="Q202" s="156">
        <v>0</v>
      </c>
      <c r="R202" s="156">
        <f>Q202*H202</f>
        <v>0</v>
      </c>
      <c r="S202" s="156">
        <v>0</v>
      </c>
      <c r="T202" s="157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8" t="s">
        <v>445</v>
      </c>
      <c r="AT202" s="158" t="s">
        <v>186</v>
      </c>
      <c r="AU202" s="158" t="s">
        <v>90</v>
      </c>
      <c r="AY202" s="14" t="s">
        <v>184</v>
      </c>
      <c r="BE202" s="159">
        <f>IF(N202="základná",J202,0)</f>
        <v>0</v>
      </c>
      <c r="BF202" s="159">
        <f>IF(N202="znížená",J202,0)</f>
        <v>0</v>
      </c>
      <c r="BG202" s="159">
        <f>IF(N202="zákl. prenesená",J202,0)</f>
        <v>0</v>
      </c>
      <c r="BH202" s="159">
        <f>IF(N202="zníž. prenesená",J202,0)</f>
        <v>0</v>
      </c>
      <c r="BI202" s="159">
        <f>IF(N202="nulová",J202,0)</f>
        <v>0</v>
      </c>
      <c r="BJ202" s="14" t="s">
        <v>90</v>
      </c>
      <c r="BK202" s="160">
        <f>ROUND(I202*H202,3)</f>
        <v>0</v>
      </c>
      <c r="BL202" s="14" t="s">
        <v>445</v>
      </c>
      <c r="BM202" s="158" t="s">
        <v>1818</v>
      </c>
    </row>
    <row r="203" spans="1:65" s="2" customFormat="1" ht="24.2" customHeight="1">
      <c r="A203" s="29"/>
      <c r="B203" s="146"/>
      <c r="C203" s="161" t="s">
        <v>457</v>
      </c>
      <c r="D203" s="161" t="s">
        <v>417</v>
      </c>
      <c r="E203" s="162" t="s">
        <v>1819</v>
      </c>
      <c r="F203" s="163" t="s">
        <v>1820</v>
      </c>
      <c r="G203" s="164" t="s">
        <v>389</v>
      </c>
      <c r="H203" s="165">
        <v>70</v>
      </c>
      <c r="I203" s="166"/>
      <c r="J203" s="165">
        <f>ROUND(I203*H203,3)</f>
        <v>0</v>
      </c>
      <c r="K203" s="167"/>
      <c r="L203" s="168"/>
      <c r="M203" s="169" t="s">
        <v>1</v>
      </c>
      <c r="N203" s="170" t="s">
        <v>44</v>
      </c>
      <c r="O203" s="55"/>
      <c r="P203" s="156">
        <f>O203*H203</f>
        <v>0</v>
      </c>
      <c r="Q203" s="156">
        <v>5.0000000000000002E-5</v>
      </c>
      <c r="R203" s="156">
        <f>Q203*H203</f>
        <v>3.5000000000000001E-3</v>
      </c>
      <c r="S203" s="156">
        <v>0</v>
      </c>
      <c r="T203" s="157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58" t="s">
        <v>711</v>
      </c>
      <c r="AT203" s="158" t="s">
        <v>417</v>
      </c>
      <c r="AU203" s="158" t="s">
        <v>90</v>
      </c>
      <c r="AY203" s="14" t="s">
        <v>184</v>
      </c>
      <c r="BE203" s="159">
        <f>IF(N203="základná",J203,0)</f>
        <v>0</v>
      </c>
      <c r="BF203" s="159">
        <f>IF(N203="znížená",J203,0)</f>
        <v>0</v>
      </c>
      <c r="BG203" s="159">
        <f>IF(N203="zákl. prenesená",J203,0)</f>
        <v>0</v>
      </c>
      <c r="BH203" s="159">
        <f>IF(N203="zníž. prenesená",J203,0)</f>
        <v>0</v>
      </c>
      <c r="BI203" s="159">
        <f>IF(N203="nulová",J203,0)</f>
        <v>0</v>
      </c>
      <c r="BJ203" s="14" t="s">
        <v>90</v>
      </c>
      <c r="BK203" s="160">
        <f>ROUND(I203*H203,3)</f>
        <v>0</v>
      </c>
      <c r="BL203" s="14" t="s">
        <v>711</v>
      </c>
      <c r="BM203" s="158" t="s">
        <v>1821</v>
      </c>
    </row>
    <row r="204" spans="1:65" s="12" customFormat="1" ht="25.9" customHeight="1">
      <c r="B204" s="133"/>
      <c r="D204" s="134" t="s">
        <v>77</v>
      </c>
      <c r="E204" s="135" t="s">
        <v>1822</v>
      </c>
      <c r="F204" s="135" t="s">
        <v>1823</v>
      </c>
      <c r="I204" s="136"/>
      <c r="J204" s="137">
        <f>BK204</f>
        <v>0</v>
      </c>
      <c r="L204" s="133"/>
      <c r="M204" s="138"/>
      <c r="N204" s="139"/>
      <c r="O204" s="139"/>
      <c r="P204" s="140">
        <f>P205</f>
        <v>0</v>
      </c>
      <c r="Q204" s="139"/>
      <c r="R204" s="140">
        <f>R205</f>
        <v>0</v>
      </c>
      <c r="S204" s="139"/>
      <c r="T204" s="141">
        <f>T205</f>
        <v>0</v>
      </c>
      <c r="AR204" s="134" t="s">
        <v>190</v>
      </c>
      <c r="AT204" s="142" t="s">
        <v>77</v>
      </c>
      <c r="AU204" s="142" t="s">
        <v>78</v>
      </c>
      <c r="AY204" s="134" t="s">
        <v>184</v>
      </c>
      <c r="BK204" s="143">
        <f>BK205</f>
        <v>0</v>
      </c>
    </row>
    <row r="205" spans="1:65" s="2" customFormat="1" ht="37.9" customHeight="1">
      <c r="A205" s="29"/>
      <c r="B205" s="146"/>
      <c r="C205" s="147" t="s">
        <v>461</v>
      </c>
      <c r="D205" s="147" t="s">
        <v>186</v>
      </c>
      <c r="E205" s="148" t="s">
        <v>1824</v>
      </c>
      <c r="F205" s="149" t="s">
        <v>1825</v>
      </c>
      <c r="G205" s="150" t="s">
        <v>1826</v>
      </c>
      <c r="H205" s="151">
        <v>20</v>
      </c>
      <c r="I205" s="152"/>
      <c r="J205" s="151">
        <f>ROUND(I205*H205,3)</f>
        <v>0</v>
      </c>
      <c r="K205" s="153"/>
      <c r="L205" s="30"/>
      <c r="M205" s="154" t="s">
        <v>1</v>
      </c>
      <c r="N205" s="155" t="s">
        <v>44</v>
      </c>
      <c r="O205" s="55"/>
      <c r="P205" s="156">
        <f>O205*H205</f>
        <v>0</v>
      </c>
      <c r="Q205" s="156">
        <v>0</v>
      </c>
      <c r="R205" s="156">
        <f>Q205*H205</f>
        <v>0</v>
      </c>
      <c r="S205" s="156">
        <v>0</v>
      </c>
      <c r="T205" s="15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58" t="s">
        <v>1827</v>
      </c>
      <c r="AT205" s="158" t="s">
        <v>186</v>
      </c>
      <c r="AU205" s="158" t="s">
        <v>85</v>
      </c>
      <c r="AY205" s="14" t="s">
        <v>184</v>
      </c>
      <c r="BE205" s="159">
        <f>IF(N205="základná",J205,0)</f>
        <v>0</v>
      </c>
      <c r="BF205" s="159">
        <f>IF(N205="znížená",J205,0)</f>
        <v>0</v>
      </c>
      <c r="BG205" s="159">
        <f>IF(N205="zákl. prenesená",J205,0)</f>
        <v>0</v>
      </c>
      <c r="BH205" s="159">
        <f>IF(N205="zníž. prenesená",J205,0)</f>
        <v>0</v>
      </c>
      <c r="BI205" s="159">
        <f>IF(N205="nulová",J205,0)</f>
        <v>0</v>
      </c>
      <c r="BJ205" s="14" t="s">
        <v>90</v>
      </c>
      <c r="BK205" s="160">
        <f>ROUND(I205*H205,3)</f>
        <v>0</v>
      </c>
      <c r="BL205" s="14" t="s">
        <v>1827</v>
      </c>
      <c r="BM205" s="158" t="s">
        <v>1828</v>
      </c>
    </row>
    <row r="206" spans="1:65" s="12" customFormat="1" ht="25.9" customHeight="1">
      <c r="B206" s="133"/>
      <c r="D206" s="134" t="s">
        <v>77</v>
      </c>
      <c r="E206" s="135" t="s">
        <v>1829</v>
      </c>
      <c r="F206" s="135" t="s">
        <v>1830</v>
      </c>
      <c r="I206" s="136"/>
      <c r="J206" s="137">
        <f>BK206</f>
        <v>0</v>
      </c>
      <c r="L206" s="133"/>
      <c r="M206" s="138"/>
      <c r="N206" s="139"/>
      <c r="O206" s="139"/>
      <c r="P206" s="140">
        <f>SUM(P207:P210)</f>
        <v>0</v>
      </c>
      <c r="Q206" s="139"/>
      <c r="R206" s="140">
        <f>SUM(R207:R210)</f>
        <v>0</v>
      </c>
      <c r="S206" s="139"/>
      <c r="T206" s="141">
        <f>SUM(T207:T210)</f>
        <v>0</v>
      </c>
      <c r="AR206" s="134" t="s">
        <v>201</v>
      </c>
      <c r="AT206" s="142" t="s">
        <v>77</v>
      </c>
      <c r="AU206" s="142" t="s">
        <v>78</v>
      </c>
      <c r="AY206" s="134" t="s">
        <v>184</v>
      </c>
      <c r="BK206" s="143">
        <f>SUM(BK207:BK210)</f>
        <v>0</v>
      </c>
    </row>
    <row r="207" spans="1:65" s="2" customFormat="1" ht="37.9" customHeight="1">
      <c r="A207" s="29"/>
      <c r="B207" s="146"/>
      <c r="C207" s="147" t="s">
        <v>465</v>
      </c>
      <c r="D207" s="147" t="s">
        <v>186</v>
      </c>
      <c r="E207" s="148" t="s">
        <v>1831</v>
      </c>
      <c r="F207" s="149" t="s">
        <v>1832</v>
      </c>
      <c r="G207" s="150" t="s">
        <v>1833</v>
      </c>
      <c r="H207" s="151">
        <v>1</v>
      </c>
      <c r="I207" s="152"/>
      <c r="J207" s="151">
        <f>ROUND(I207*H207,3)</f>
        <v>0</v>
      </c>
      <c r="K207" s="153"/>
      <c r="L207" s="30"/>
      <c r="M207" s="154" t="s">
        <v>1</v>
      </c>
      <c r="N207" s="155" t="s">
        <v>44</v>
      </c>
      <c r="O207" s="55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58" t="s">
        <v>1834</v>
      </c>
      <c r="AT207" s="158" t="s">
        <v>186</v>
      </c>
      <c r="AU207" s="158" t="s">
        <v>85</v>
      </c>
      <c r="AY207" s="14" t="s">
        <v>184</v>
      </c>
      <c r="BE207" s="159">
        <f>IF(N207="základná",J207,0)</f>
        <v>0</v>
      </c>
      <c r="BF207" s="159">
        <f>IF(N207="znížená",J207,0)</f>
        <v>0</v>
      </c>
      <c r="BG207" s="159">
        <f>IF(N207="zákl. prenesená",J207,0)</f>
        <v>0</v>
      </c>
      <c r="BH207" s="159">
        <f>IF(N207="zníž. prenesená",J207,0)</f>
        <v>0</v>
      </c>
      <c r="BI207" s="159">
        <f>IF(N207="nulová",J207,0)</f>
        <v>0</v>
      </c>
      <c r="BJ207" s="14" t="s">
        <v>90</v>
      </c>
      <c r="BK207" s="160">
        <f>ROUND(I207*H207,3)</f>
        <v>0</v>
      </c>
      <c r="BL207" s="14" t="s">
        <v>1834</v>
      </c>
      <c r="BM207" s="158" t="s">
        <v>1835</v>
      </c>
    </row>
    <row r="208" spans="1:65" s="2" customFormat="1" ht="24.2" customHeight="1">
      <c r="A208" s="29"/>
      <c r="B208" s="146"/>
      <c r="C208" s="147" t="s">
        <v>469</v>
      </c>
      <c r="D208" s="147" t="s">
        <v>186</v>
      </c>
      <c r="E208" s="148" t="s">
        <v>1836</v>
      </c>
      <c r="F208" s="149" t="s">
        <v>1837</v>
      </c>
      <c r="G208" s="150" t="s">
        <v>1833</v>
      </c>
      <c r="H208" s="151">
        <v>1</v>
      </c>
      <c r="I208" s="152"/>
      <c r="J208" s="151">
        <f>ROUND(I208*H208,3)</f>
        <v>0</v>
      </c>
      <c r="K208" s="153"/>
      <c r="L208" s="30"/>
      <c r="M208" s="154" t="s">
        <v>1</v>
      </c>
      <c r="N208" s="155" t="s">
        <v>44</v>
      </c>
      <c r="O208" s="55"/>
      <c r="P208" s="156">
        <f>O208*H208</f>
        <v>0</v>
      </c>
      <c r="Q208" s="156">
        <v>0</v>
      </c>
      <c r="R208" s="156">
        <f>Q208*H208</f>
        <v>0</v>
      </c>
      <c r="S208" s="156">
        <v>0</v>
      </c>
      <c r="T208" s="157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58" t="s">
        <v>1834</v>
      </c>
      <c r="AT208" s="158" t="s">
        <v>186</v>
      </c>
      <c r="AU208" s="158" t="s">
        <v>85</v>
      </c>
      <c r="AY208" s="14" t="s">
        <v>184</v>
      </c>
      <c r="BE208" s="159">
        <f>IF(N208="základná",J208,0)</f>
        <v>0</v>
      </c>
      <c r="BF208" s="159">
        <f>IF(N208="znížená",J208,0)</f>
        <v>0</v>
      </c>
      <c r="BG208" s="159">
        <f>IF(N208="zákl. prenesená",J208,0)</f>
        <v>0</v>
      </c>
      <c r="BH208" s="159">
        <f>IF(N208="zníž. prenesená",J208,0)</f>
        <v>0</v>
      </c>
      <c r="BI208" s="159">
        <f>IF(N208="nulová",J208,0)</f>
        <v>0</v>
      </c>
      <c r="BJ208" s="14" t="s">
        <v>90</v>
      </c>
      <c r="BK208" s="160">
        <f>ROUND(I208*H208,3)</f>
        <v>0</v>
      </c>
      <c r="BL208" s="14" t="s">
        <v>1834</v>
      </c>
      <c r="BM208" s="158" t="s">
        <v>1838</v>
      </c>
    </row>
    <row r="209" spans="1:65" s="2" customFormat="1" ht="14.45" customHeight="1">
      <c r="A209" s="29"/>
      <c r="B209" s="146"/>
      <c r="C209" s="147" t="s">
        <v>473</v>
      </c>
      <c r="D209" s="147" t="s">
        <v>186</v>
      </c>
      <c r="E209" s="148" t="s">
        <v>1839</v>
      </c>
      <c r="F209" s="149" t="s">
        <v>1840</v>
      </c>
      <c r="G209" s="150" t="s">
        <v>1841</v>
      </c>
      <c r="H209" s="151">
        <v>1</v>
      </c>
      <c r="I209" s="152"/>
      <c r="J209" s="151">
        <f>ROUND(I209*H209,3)</f>
        <v>0</v>
      </c>
      <c r="K209" s="153"/>
      <c r="L209" s="30"/>
      <c r="M209" s="154" t="s">
        <v>1</v>
      </c>
      <c r="N209" s="155" t="s">
        <v>44</v>
      </c>
      <c r="O209" s="55"/>
      <c r="P209" s="156">
        <f>O209*H209</f>
        <v>0</v>
      </c>
      <c r="Q209" s="156">
        <v>0</v>
      </c>
      <c r="R209" s="156">
        <f>Q209*H209</f>
        <v>0</v>
      </c>
      <c r="S209" s="156">
        <v>0</v>
      </c>
      <c r="T209" s="157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58" t="s">
        <v>1834</v>
      </c>
      <c r="AT209" s="158" t="s">
        <v>186</v>
      </c>
      <c r="AU209" s="158" t="s">
        <v>85</v>
      </c>
      <c r="AY209" s="14" t="s">
        <v>184</v>
      </c>
      <c r="BE209" s="159">
        <f>IF(N209="základná",J209,0)</f>
        <v>0</v>
      </c>
      <c r="BF209" s="159">
        <f>IF(N209="znížená",J209,0)</f>
        <v>0</v>
      </c>
      <c r="BG209" s="159">
        <f>IF(N209="zákl. prenesená",J209,0)</f>
        <v>0</v>
      </c>
      <c r="BH209" s="159">
        <f>IF(N209="zníž. prenesená",J209,0)</f>
        <v>0</v>
      </c>
      <c r="BI209" s="159">
        <f>IF(N209="nulová",J209,0)</f>
        <v>0</v>
      </c>
      <c r="BJ209" s="14" t="s">
        <v>90</v>
      </c>
      <c r="BK209" s="160">
        <f>ROUND(I209*H209,3)</f>
        <v>0</v>
      </c>
      <c r="BL209" s="14" t="s">
        <v>1834</v>
      </c>
      <c r="BM209" s="158" t="s">
        <v>1842</v>
      </c>
    </row>
    <row r="210" spans="1:65" s="2" customFormat="1" ht="14.45" customHeight="1">
      <c r="A210" s="29"/>
      <c r="B210" s="146"/>
      <c r="C210" s="147" t="s">
        <v>477</v>
      </c>
      <c r="D210" s="147" t="s">
        <v>186</v>
      </c>
      <c r="E210" s="148" t="s">
        <v>1843</v>
      </c>
      <c r="F210" s="149" t="s">
        <v>1844</v>
      </c>
      <c r="G210" s="150" t="s">
        <v>1841</v>
      </c>
      <c r="H210" s="151">
        <v>1</v>
      </c>
      <c r="I210" s="152"/>
      <c r="J210" s="151">
        <f>ROUND(I210*H210,3)</f>
        <v>0</v>
      </c>
      <c r="K210" s="153"/>
      <c r="L210" s="30"/>
      <c r="M210" s="171" t="s">
        <v>1</v>
      </c>
      <c r="N210" s="172" t="s">
        <v>44</v>
      </c>
      <c r="O210" s="173"/>
      <c r="P210" s="174">
        <f>O210*H210</f>
        <v>0</v>
      </c>
      <c r="Q210" s="174">
        <v>0</v>
      </c>
      <c r="R210" s="174">
        <f>Q210*H210</f>
        <v>0</v>
      </c>
      <c r="S210" s="174">
        <v>0</v>
      </c>
      <c r="T210" s="175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58" t="s">
        <v>1834</v>
      </c>
      <c r="AT210" s="158" t="s">
        <v>186</v>
      </c>
      <c r="AU210" s="158" t="s">
        <v>85</v>
      </c>
      <c r="AY210" s="14" t="s">
        <v>184</v>
      </c>
      <c r="BE210" s="159">
        <f>IF(N210="základná",J210,0)</f>
        <v>0</v>
      </c>
      <c r="BF210" s="159">
        <f>IF(N210="znížená",J210,0)</f>
        <v>0</v>
      </c>
      <c r="BG210" s="159">
        <f>IF(N210="zákl. prenesená",J210,0)</f>
        <v>0</v>
      </c>
      <c r="BH210" s="159">
        <f>IF(N210="zníž. prenesená",J210,0)</f>
        <v>0</v>
      </c>
      <c r="BI210" s="159">
        <f>IF(N210="nulová",J210,0)</f>
        <v>0</v>
      </c>
      <c r="BJ210" s="14" t="s">
        <v>90</v>
      </c>
      <c r="BK210" s="160">
        <f>ROUND(I210*H210,3)</f>
        <v>0</v>
      </c>
      <c r="BL210" s="14" t="s">
        <v>1834</v>
      </c>
      <c r="BM210" s="158" t="s">
        <v>1845</v>
      </c>
    </row>
    <row r="211" spans="1:65" s="2" customFormat="1" ht="6.95" customHeight="1">
      <c r="A211" s="29"/>
      <c r="B211" s="44"/>
      <c r="C211" s="45"/>
      <c r="D211" s="45"/>
      <c r="E211" s="45"/>
      <c r="F211" s="45"/>
      <c r="G211" s="45"/>
      <c r="H211" s="45"/>
      <c r="I211" s="45"/>
      <c r="J211" s="45"/>
      <c r="K211" s="45"/>
      <c r="L211" s="30"/>
      <c r="M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</row>
  </sheetData>
  <autoFilter ref="C130:K210" xr:uid="{00000000-0009-0000-0000-00000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3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04" t="s">
        <v>5</v>
      </c>
      <c r="M2" s="226"/>
      <c r="N2" s="226"/>
      <c r="O2" s="226"/>
      <c r="P2" s="226"/>
      <c r="Q2" s="226"/>
      <c r="R2" s="226"/>
      <c r="S2" s="226"/>
      <c r="T2" s="226"/>
      <c r="U2" s="226"/>
      <c r="V2" s="226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78</v>
      </c>
    </row>
    <row r="4" spans="1:46" s="1" customFormat="1" ht="24.95" customHeight="1">
      <c r="B4" s="17"/>
      <c r="D4" s="18" t="s">
        <v>130</v>
      </c>
      <c r="L4" s="17"/>
      <c r="M4" s="95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14</v>
      </c>
      <c r="L6" s="17"/>
    </row>
    <row r="7" spans="1:46" s="1" customFormat="1" ht="16.5" customHeight="1">
      <c r="B7" s="17"/>
      <c r="E7" s="221" t="str">
        <f>'Rekapitulácia stavby'!K6</f>
        <v>Koláre- prestavba RD, BARETTI, s. r. o - znížený</v>
      </c>
      <c r="F7" s="222"/>
      <c r="G7" s="222"/>
      <c r="H7" s="222"/>
      <c r="L7" s="17"/>
    </row>
    <row r="8" spans="1:46">
      <c r="B8" s="17"/>
      <c r="D8" s="24" t="s">
        <v>131</v>
      </c>
      <c r="L8" s="17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</row>
    <row r="9" spans="1:46" s="1" customFormat="1" ht="16.5" customHeight="1">
      <c r="B9" s="17"/>
      <c r="E9" s="221" t="s">
        <v>132</v>
      </c>
      <c r="F9" s="226"/>
      <c r="G9" s="226"/>
      <c r="H9" s="226"/>
      <c r="L9" s="17"/>
    </row>
    <row r="10" spans="1:46" s="1" customFormat="1" ht="12" customHeight="1">
      <c r="B10" s="17"/>
      <c r="D10" s="24" t="s">
        <v>133</v>
      </c>
      <c r="L10" s="17"/>
    </row>
    <row r="11" spans="1:46" s="2" customFormat="1" ht="16.5" customHeight="1">
      <c r="A11" s="29"/>
      <c r="B11" s="30"/>
      <c r="C11" s="29"/>
      <c r="D11" s="29"/>
      <c r="E11" s="223" t="s">
        <v>1620</v>
      </c>
      <c r="F11" s="224"/>
      <c r="G11" s="224"/>
      <c r="H11" s="224"/>
      <c r="I11" s="29"/>
      <c r="J11" s="29"/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135</v>
      </c>
      <c r="E12" s="29"/>
      <c r="F12" s="29"/>
      <c r="G12" s="29"/>
      <c r="H12" s="29"/>
      <c r="I12" s="29"/>
      <c r="J12" s="29"/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6.5" customHeight="1">
      <c r="A13" s="29"/>
      <c r="B13" s="30"/>
      <c r="C13" s="29"/>
      <c r="D13" s="29"/>
      <c r="E13" s="183" t="s">
        <v>1846</v>
      </c>
      <c r="F13" s="224"/>
      <c r="G13" s="224"/>
      <c r="H13" s="224"/>
      <c r="I13" s="29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>
      <c r="A14" s="29"/>
      <c r="B14" s="30"/>
      <c r="C14" s="29"/>
      <c r="D14" s="29"/>
      <c r="E14" s="29"/>
      <c r="F14" s="29"/>
      <c r="G14" s="29"/>
      <c r="H14" s="29"/>
      <c r="I14" s="29"/>
      <c r="J14" s="29"/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2" customHeight="1">
      <c r="A15" s="29"/>
      <c r="B15" s="30"/>
      <c r="C15" s="29"/>
      <c r="D15" s="24" t="s">
        <v>16</v>
      </c>
      <c r="E15" s="29"/>
      <c r="F15" s="22" t="s">
        <v>1</v>
      </c>
      <c r="G15" s="29"/>
      <c r="H15" s="29"/>
      <c r="I15" s="24" t="s">
        <v>17</v>
      </c>
      <c r="J15" s="22" t="s">
        <v>1</v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12" customHeight="1">
      <c r="A16" s="29"/>
      <c r="B16" s="30"/>
      <c r="C16" s="29"/>
      <c r="D16" s="24" t="s">
        <v>18</v>
      </c>
      <c r="E16" s="29"/>
      <c r="F16" s="22" t="s">
        <v>19</v>
      </c>
      <c r="G16" s="29"/>
      <c r="H16" s="29"/>
      <c r="I16" s="24" t="s">
        <v>20</v>
      </c>
      <c r="J16" s="52" t="str">
        <f>'Rekapitulácia stavby'!AN8</f>
        <v>19. 10. 2020</v>
      </c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0.9" customHeight="1">
      <c r="A17" s="29"/>
      <c r="B17" s="30"/>
      <c r="C17" s="29"/>
      <c r="D17" s="29"/>
      <c r="E17" s="29"/>
      <c r="F17" s="29"/>
      <c r="G17" s="29"/>
      <c r="H17" s="29"/>
      <c r="I17" s="29"/>
      <c r="J17" s="29"/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2" customHeight="1">
      <c r="A18" s="29"/>
      <c r="B18" s="30"/>
      <c r="C18" s="29"/>
      <c r="D18" s="24" t="s">
        <v>22</v>
      </c>
      <c r="E18" s="29"/>
      <c r="F18" s="29"/>
      <c r="G18" s="29"/>
      <c r="H18" s="29"/>
      <c r="I18" s="24" t="s">
        <v>23</v>
      </c>
      <c r="J18" s="22" t="s">
        <v>24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18" customHeight="1">
      <c r="A19" s="29"/>
      <c r="B19" s="30"/>
      <c r="C19" s="29"/>
      <c r="D19" s="29"/>
      <c r="E19" s="22" t="s">
        <v>25</v>
      </c>
      <c r="F19" s="29"/>
      <c r="G19" s="29"/>
      <c r="H19" s="29"/>
      <c r="I19" s="24" t="s">
        <v>26</v>
      </c>
      <c r="J19" s="22" t="s">
        <v>27</v>
      </c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6.95" customHeight="1">
      <c r="A20" s="29"/>
      <c r="B20" s="30"/>
      <c r="C20" s="29"/>
      <c r="D20" s="29"/>
      <c r="E20" s="29"/>
      <c r="F20" s="29"/>
      <c r="G20" s="29"/>
      <c r="H20" s="29"/>
      <c r="I20" s="29"/>
      <c r="J20" s="29"/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2" customHeight="1">
      <c r="A21" s="29"/>
      <c r="B21" s="30"/>
      <c r="C21" s="29"/>
      <c r="D21" s="24" t="s">
        <v>28</v>
      </c>
      <c r="E21" s="29"/>
      <c r="F21" s="29"/>
      <c r="G21" s="29"/>
      <c r="H21" s="29"/>
      <c r="I21" s="24" t="s">
        <v>23</v>
      </c>
      <c r="J21" s="25" t="str">
        <f>'Rekapitulácia stavby'!AN13</f>
        <v>Vyplň údaj</v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18" customHeight="1">
      <c r="A22" s="29"/>
      <c r="B22" s="30"/>
      <c r="C22" s="29"/>
      <c r="D22" s="29"/>
      <c r="E22" s="225" t="str">
        <f>'Rekapitulácia stavby'!E14</f>
        <v>Vyplň údaj</v>
      </c>
      <c r="F22" s="189"/>
      <c r="G22" s="189"/>
      <c r="H22" s="189"/>
      <c r="I22" s="24" t="s">
        <v>26</v>
      </c>
      <c r="J22" s="25" t="str">
        <f>'Rekapitulácia stavby'!AN14</f>
        <v>Vyplň údaj</v>
      </c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6.95" customHeight="1">
      <c r="A23" s="29"/>
      <c r="B23" s="30"/>
      <c r="C23" s="29"/>
      <c r="D23" s="29"/>
      <c r="E23" s="29"/>
      <c r="F23" s="29"/>
      <c r="G23" s="29"/>
      <c r="H23" s="29"/>
      <c r="I23" s="29"/>
      <c r="J23" s="29"/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2" customHeight="1">
      <c r="A24" s="29"/>
      <c r="B24" s="30"/>
      <c r="C24" s="29"/>
      <c r="D24" s="24" t="s">
        <v>30</v>
      </c>
      <c r="E24" s="29"/>
      <c r="F24" s="29"/>
      <c r="G24" s="29"/>
      <c r="H24" s="29"/>
      <c r="I24" s="24" t="s">
        <v>23</v>
      </c>
      <c r="J24" s="22" t="s">
        <v>31</v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18" customHeight="1">
      <c r="A25" s="29"/>
      <c r="B25" s="30"/>
      <c r="C25" s="29"/>
      <c r="D25" s="29"/>
      <c r="E25" s="22" t="s">
        <v>32</v>
      </c>
      <c r="F25" s="29"/>
      <c r="G25" s="29"/>
      <c r="H25" s="29"/>
      <c r="I25" s="24" t="s">
        <v>26</v>
      </c>
      <c r="J25" s="22" t="s">
        <v>33</v>
      </c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6.95" customHeight="1">
      <c r="A26" s="29"/>
      <c r="B26" s="30"/>
      <c r="C26" s="29"/>
      <c r="D26" s="29"/>
      <c r="E26" s="29"/>
      <c r="F26" s="29"/>
      <c r="G26" s="29"/>
      <c r="H26" s="29"/>
      <c r="I26" s="29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2" customFormat="1" ht="12" customHeight="1">
      <c r="A27" s="29"/>
      <c r="B27" s="30"/>
      <c r="C27" s="29"/>
      <c r="D27" s="24" t="s">
        <v>36</v>
      </c>
      <c r="E27" s="29"/>
      <c r="F27" s="29"/>
      <c r="G27" s="29"/>
      <c r="H27" s="29"/>
      <c r="I27" s="24" t="s">
        <v>23</v>
      </c>
      <c r="J27" s="22" t="s">
        <v>31</v>
      </c>
      <c r="K27" s="29"/>
      <c r="L27" s="3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</row>
    <row r="28" spans="1:31" s="2" customFormat="1" ht="18" customHeight="1">
      <c r="A28" s="29"/>
      <c r="B28" s="30"/>
      <c r="C28" s="29"/>
      <c r="D28" s="29"/>
      <c r="E28" s="22" t="s">
        <v>32</v>
      </c>
      <c r="F28" s="29"/>
      <c r="G28" s="29"/>
      <c r="H28" s="29"/>
      <c r="I28" s="24" t="s">
        <v>26</v>
      </c>
      <c r="J28" s="22" t="s">
        <v>33</v>
      </c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29"/>
      <c r="E29" s="29"/>
      <c r="F29" s="29"/>
      <c r="G29" s="29"/>
      <c r="H29" s="29"/>
      <c r="I29" s="29"/>
      <c r="J29" s="29"/>
      <c r="K29" s="29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2" customHeight="1">
      <c r="A30" s="29"/>
      <c r="B30" s="30"/>
      <c r="C30" s="29"/>
      <c r="D30" s="24" t="s">
        <v>37</v>
      </c>
      <c r="E30" s="29"/>
      <c r="F30" s="29"/>
      <c r="G30" s="29"/>
      <c r="H30" s="29"/>
      <c r="I30" s="29"/>
      <c r="J30" s="29"/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8" customFormat="1" ht="16.5" customHeight="1">
      <c r="A31" s="97"/>
      <c r="B31" s="98"/>
      <c r="C31" s="97"/>
      <c r="D31" s="97"/>
      <c r="E31" s="193" t="s">
        <v>1</v>
      </c>
      <c r="F31" s="193"/>
      <c r="G31" s="193"/>
      <c r="H31" s="193"/>
      <c r="I31" s="97"/>
      <c r="J31" s="97"/>
      <c r="K31" s="97"/>
      <c r="L31" s="99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</row>
    <row r="32" spans="1:31" s="2" customFormat="1" ht="6.9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3"/>
      <c r="E33" s="63"/>
      <c r="F33" s="63"/>
      <c r="G33" s="63"/>
      <c r="H33" s="63"/>
      <c r="I33" s="63"/>
      <c r="J33" s="63"/>
      <c r="K33" s="63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25.35" customHeight="1">
      <c r="A34" s="29"/>
      <c r="B34" s="30"/>
      <c r="C34" s="29"/>
      <c r="D34" s="100" t="s">
        <v>38</v>
      </c>
      <c r="E34" s="29"/>
      <c r="F34" s="29"/>
      <c r="G34" s="29"/>
      <c r="H34" s="29"/>
      <c r="I34" s="29"/>
      <c r="J34" s="68">
        <f>ROUND(J126,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6.95" customHeight="1">
      <c r="A35" s="29"/>
      <c r="B35" s="30"/>
      <c r="C35" s="29"/>
      <c r="D35" s="63"/>
      <c r="E35" s="63"/>
      <c r="F35" s="63"/>
      <c r="G35" s="63"/>
      <c r="H35" s="63"/>
      <c r="I35" s="63"/>
      <c r="J35" s="63"/>
      <c r="K35" s="63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29"/>
      <c r="F36" s="33" t="s">
        <v>40</v>
      </c>
      <c r="G36" s="29"/>
      <c r="H36" s="29"/>
      <c r="I36" s="33" t="s">
        <v>39</v>
      </c>
      <c r="J36" s="33" t="s">
        <v>41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customHeight="1">
      <c r="A37" s="29"/>
      <c r="B37" s="30"/>
      <c r="C37" s="29"/>
      <c r="D37" s="96" t="s">
        <v>42</v>
      </c>
      <c r="E37" s="24" t="s">
        <v>43</v>
      </c>
      <c r="F37" s="101">
        <f>ROUND((SUM(BE126:BE172)),  2)</f>
        <v>0</v>
      </c>
      <c r="G37" s="29"/>
      <c r="H37" s="29"/>
      <c r="I37" s="102">
        <v>0.2</v>
      </c>
      <c r="J37" s="101">
        <f>ROUND(((SUM(BE126:BE172))*I37),  2)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customHeight="1">
      <c r="A38" s="29"/>
      <c r="B38" s="30"/>
      <c r="C38" s="29"/>
      <c r="D38" s="29"/>
      <c r="E38" s="24" t="s">
        <v>44</v>
      </c>
      <c r="F38" s="101">
        <f>ROUND((SUM(BF126:BF172)),  2)</f>
        <v>0</v>
      </c>
      <c r="G38" s="29"/>
      <c r="H38" s="29"/>
      <c r="I38" s="102">
        <v>0.2</v>
      </c>
      <c r="J38" s="101">
        <f>ROUND(((SUM(BF126:BF172))*I38),  2)</f>
        <v>0</v>
      </c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24" t="s">
        <v>45</v>
      </c>
      <c r="F39" s="101">
        <f>ROUND((SUM(BG126:BG172)),  2)</f>
        <v>0</v>
      </c>
      <c r="G39" s="29"/>
      <c r="H39" s="29"/>
      <c r="I39" s="102">
        <v>0.2</v>
      </c>
      <c r="J39" s="101">
        <f>0</f>
        <v>0</v>
      </c>
      <c r="K39" s="29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hidden="1" customHeight="1">
      <c r="A40" s="29"/>
      <c r="B40" s="30"/>
      <c r="C40" s="29"/>
      <c r="D40" s="29"/>
      <c r="E40" s="24" t="s">
        <v>46</v>
      </c>
      <c r="F40" s="101">
        <f>ROUND((SUM(BH126:BH172)),  2)</f>
        <v>0</v>
      </c>
      <c r="G40" s="29"/>
      <c r="H40" s="29"/>
      <c r="I40" s="102">
        <v>0.2</v>
      </c>
      <c r="J40" s="101">
        <f>0</f>
        <v>0</v>
      </c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14.45" hidden="1" customHeight="1">
      <c r="A41" s="29"/>
      <c r="B41" s="30"/>
      <c r="C41" s="29"/>
      <c r="D41" s="29"/>
      <c r="E41" s="24" t="s">
        <v>47</v>
      </c>
      <c r="F41" s="101">
        <f>ROUND((SUM(BI126:BI172)),  2)</f>
        <v>0</v>
      </c>
      <c r="G41" s="29"/>
      <c r="H41" s="29"/>
      <c r="I41" s="102">
        <v>0</v>
      </c>
      <c r="J41" s="101">
        <f>0</f>
        <v>0</v>
      </c>
      <c r="K41" s="29"/>
      <c r="L41" s="3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6.9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3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2" customFormat="1" ht="25.35" customHeight="1">
      <c r="A43" s="29"/>
      <c r="B43" s="30"/>
      <c r="C43" s="103"/>
      <c r="D43" s="104" t="s">
        <v>48</v>
      </c>
      <c r="E43" s="57"/>
      <c r="F43" s="57"/>
      <c r="G43" s="105" t="s">
        <v>49</v>
      </c>
      <c r="H43" s="106" t="s">
        <v>50</v>
      </c>
      <c r="I43" s="57"/>
      <c r="J43" s="107">
        <f>SUM(J34:J41)</f>
        <v>0</v>
      </c>
      <c r="K43" s="108"/>
      <c r="L43" s="3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</row>
    <row r="44" spans="1:31" s="2" customFormat="1" ht="14.45" customHeight="1">
      <c r="A44" s="29"/>
      <c r="B44" s="30"/>
      <c r="C44" s="29"/>
      <c r="D44" s="29"/>
      <c r="E44" s="29"/>
      <c r="F44" s="29"/>
      <c r="G44" s="29"/>
      <c r="H44" s="29"/>
      <c r="I44" s="29"/>
      <c r="J44" s="29"/>
      <c r="K44" s="29"/>
      <c r="L44" s="3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>
      <c r="A61" s="29"/>
      <c r="B61" s="30"/>
      <c r="C61" s="29"/>
      <c r="D61" s="42" t="s">
        <v>53</v>
      </c>
      <c r="E61" s="32"/>
      <c r="F61" s="109" t="s">
        <v>54</v>
      </c>
      <c r="G61" s="42" t="s">
        <v>53</v>
      </c>
      <c r="H61" s="32"/>
      <c r="I61" s="32"/>
      <c r="J61" s="110" t="s">
        <v>54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>
      <c r="A65" s="29"/>
      <c r="B65" s="30"/>
      <c r="C65" s="29"/>
      <c r="D65" s="40" t="s">
        <v>55</v>
      </c>
      <c r="E65" s="43"/>
      <c r="F65" s="43"/>
      <c r="G65" s="40" t="s">
        <v>56</v>
      </c>
      <c r="H65" s="43"/>
      <c r="I65" s="43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>
      <c r="A76" s="29"/>
      <c r="B76" s="30"/>
      <c r="C76" s="29"/>
      <c r="D76" s="42" t="s">
        <v>53</v>
      </c>
      <c r="E76" s="32"/>
      <c r="F76" s="109" t="s">
        <v>54</v>
      </c>
      <c r="G76" s="42" t="s">
        <v>53</v>
      </c>
      <c r="H76" s="32"/>
      <c r="I76" s="32"/>
      <c r="J76" s="110" t="s">
        <v>54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3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31" s="2" customFormat="1" ht="24.95" customHeight="1">
      <c r="A82" s="29"/>
      <c r="B82" s="30"/>
      <c r="C82" s="18" t="s">
        <v>137</v>
      </c>
      <c r="D82" s="29"/>
      <c r="E82" s="29"/>
      <c r="F82" s="29"/>
      <c r="G82" s="29"/>
      <c r="H82" s="29"/>
      <c r="I82" s="29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3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31" s="2" customFormat="1" ht="12" customHeight="1">
      <c r="A84" s="29"/>
      <c r="B84" s="30"/>
      <c r="C84" s="24" t="s">
        <v>14</v>
      </c>
      <c r="D84" s="29"/>
      <c r="E84" s="29"/>
      <c r="F84" s="29"/>
      <c r="G84" s="29"/>
      <c r="H84" s="29"/>
      <c r="I84" s="29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31" s="2" customFormat="1" ht="16.5" customHeight="1">
      <c r="A85" s="29"/>
      <c r="B85" s="30"/>
      <c r="C85" s="29"/>
      <c r="D85" s="29"/>
      <c r="E85" s="221" t="str">
        <f>E7</f>
        <v>Koláre- prestavba RD, BARETTI, s. r. o - znížený</v>
      </c>
      <c r="F85" s="222"/>
      <c r="G85" s="222"/>
      <c r="H85" s="222"/>
      <c r="I85" s="29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31" s="1" customFormat="1" ht="12" customHeight="1">
      <c r="B86" s="17"/>
      <c r="C86" s="24" t="s">
        <v>131</v>
      </c>
      <c r="L86" s="17"/>
    </row>
    <row r="87" spans="1:31" s="1" customFormat="1" ht="16.5" customHeight="1">
      <c r="B87" s="17"/>
      <c r="E87" s="221" t="s">
        <v>132</v>
      </c>
      <c r="F87" s="226"/>
      <c r="G87" s="226"/>
      <c r="H87" s="226"/>
      <c r="L87" s="17"/>
    </row>
    <row r="88" spans="1:31" s="1" customFormat="1" ht="12" customHeight="1">
      <c r="B88" s="17"/>
      <c r="C88" s="24" t="s">
        <v>133</v>
      </c>
      <c r="L88" s="17"/>
    </row>
    <row r="89" spans="1:31" s="2" customFormat="1" ht="16.5" customHeight="1">
      <c r="A89" s="29"/>
      <c r="B89" s="30"/>
      <c r="C89" s="29"/>
      <c r="D89" s="29"/>
      <c r="E89" s="223" t="s">
        <v>1620</v>
      </c>
      <c r="F89" s="224"/>
      <c r="G89" s="224"/>
      <c r="H89" s="224"/>
      <c r="I89" s="29"/>
      <c r="J89" s="29"/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31" s="2" customFormat="1" ht="12" customHeight="1">
      <c r="A90" s="29"/>
      <c r="B90" s="30"/>
      <c r="C90" s="24" t="s">
        <v>135</v>
      </c>
      <c r="D90" s="29"/>
      <c r="E90" s="29"/>
      <c r="F90" s="29"/>
      <c r="G90" s="29"/>
      <c r="H90" s="29"/>
      <c r="I90" s="29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31" s="2" customFormat="1" ht="16.5" customHeight="1">
      <c r="A91" s="29"/>
      <c r="B91" s="30"/>
      <c r="C91" s="29"/>
      <c r="D91" s="29"/>
      <c r="E91" s="183" t="str">
        <f>E13</f>
        <v>b) - Bleskozvod</v>
      </c>
      <c r="F91" s="224"/>
      <c r="G91" s="224"/>
      <c r="H91" s="224"/>
      <c r="I91" s="29"/>
      <c r="J91" s="29"/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31" s="2" customFormat="1" ht="6.95" customHeight="1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31" s="2" customFormat="1" ht="12" customHeight="1">
      <c r="A93" s="29"/>
      <c r="B93" s="30"/>
      <c r="C93" s="24" t="s">
        <v>18</v>
      </c>
      <c r="D93" s="29"/>
      <c r="E93" s="29"/>
      <c r="F93" s="22" t="str">
        <f>F16</f>
        <v>Koláre, parc.č. 58/2, 59/2, 59/3</v>
      </c>
      <c r="G93" s="29"/>
      <c r="H93" s="29"/>
      <c r="I93" s="24" t="s">
        <v>20</v>
      </c>
      <c r="J93" s="52" t="str">
        <f>IF(J16="","",J16)</f>
        <v>19. 10. 2020</v>
      </c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31" s="2" customFormat="1" ht="6.95" customHeight="1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31" s="2" customFormat="1" ht="40.15" customHeight="1">
      <c r="A95" s="29"/>
      <c r="B95" s="30"/>
      <c r="C95" s="24" t="s">
        <v>22</v>
      </c>
      <c r="D95" s="29"/>
      <c r="E95" s="29"/>
      <c r="F95" s="22" t="str">
        <f>E19</f>
        <v>BARETTI, s. r. o., Slovenské Ďarmoty, č. 238</v>
      </c>
      <c r="G95" s="29"/>
      <c r="H95" s="29"/>
      <c r="I95" s="24" t="s">
        <v>30</v>
      </c>
      <c r="J95" s="27" t="str">
        <f>E25</f>
        <v>Sírius company s.r.o., Balog nad Ipľom</v>
      </c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31" s="2" customFormat="1" ht="40.15" customHeight="1">
      <c r="A96" s="29"/>
      <c r="B96" s="30"/>
      <c r="C96" s="24" t="s">
        <v>28</v>
      </c>
      <c r="D96" s="29"/>
      <c r="E96" s="29"/>
      <c r="F96" s="22" t="str">
        <f>IF(E22="","",E22)</f>
        <v>Vyplň údaj</v>
      </c>
      <c r="G96" s="29"/>
      <c r="H96" s="29"/>
      <c r="I96" s="24" t="s">
        <v>36</v>
      </c>
      <c r="J96" s="27" t="str">
        <f>E28</f>
        <v>Sírius company s.r.o., Balog nad Ipľom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7" spans="1:47" s="2" customFormat="1" ht="10.35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47" s="2" customFormat="1" ht="29.25" customHeight="1">
      <c r="A98" s="29"/>
      <c r="B98" s="30"/>
      <c r="C98" s="111" t="s">
        <v>138</v>
      </c>
      <c r="D98" s="103"/>
      <c r="E98" s="103"/>
      <c r="F98" s="103"/>
      <c r="G98" s="103"/>
      <c r="H98" s="103"/>
      <c r="I98" s="103"/>
      <c r="J98" s="112" t="s">
        <v>139</v>
      </c>
      <c r="K98" s="103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99" spans="1:47" s="2" customFormat="1" ht="10.3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3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47" s="2" customFormat="1" ht="22.9" customHeight="1">
      <c r="A100" s="29"/>
      <c r="B100" s="30"/>
      <c r="C100" s="113" t="s">
        <v>140</v>
      </c>
      <c r="D100" s="29"/>
      <c r="E100" s="29"/>
      <c r="F100" s="29"/>
      <c r="G100" s="29"/>
      <c r="H100" s="29"/>
      <c r="I100" s="29"/>
      <c r="J100" s="68">
        <f>J126</f>
        <v>0</v>
      </c>
      <c r="K100" s="29"/>
      <c r="L100" s="3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U100" s="14" t="s">
        <v>141</v>
      </c>
    </row>
    <row r="101" spans="1:47" s="9" customFormat="1" ht="24.95" customHeight="1">
      <c r="B101" s="114"/>
      <c r="D101" s="115" t="s">
        <v>1622</v>
      </c>
      <c r="E101" s="116"/>
      <c r="F101" s="116"/>
      <c r="G101" s="116"/>
      <c r="H101" s="116"/>
      <c r="I101" s="116"/>
      <c r="J101" s="117">
        <f>J127</f>
        <v>0</v>
      </c>
      <c r="L101" s="114"/>
    </row>
    <row r="102" spans="1:47" s="10" customFormat="1" ht="19.899999999999999" customHeight="1">
      <c r="B102" s="118"/>
      <c r="D102" s="119" t="s">
        <v>1847</v>
      </c>
      <c r="E102" s="120"/>
      <c r="F102" s="120"/>
      <c r="G102" s="120"/>
      <c r="H102" s="120"/>
      <c r="I102" s="120"/>
      <c r="J102" s="121">
        <f>J128</f>
        <v>0</v>
      </c>
      <c r="L102" s="118"/>
    </row>
    <row r="103" spans="1:47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47" s="2" customFormat="1" ht="6.95" customHeight="1">
      <c r="A104" s="29"/>
      <c r="B104" s="44"/>
      <c r="C104" s="45"/>
      <c r="D104" s="45"/>
      <c r="E104" s="45"/>
      <c r="F104" s="45"/>
      <c r="G104" s="45"/>
      <c r="H104" s="45"/>
      <c r="I104" s="45"/>
      <c r="J104" s="45"/>
      <c r="K104" s="45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8" spans="1:47" s="2" customFormat="1" ht="6.95" customHeight="1">
      <c r="A108" s="29"/>
      <c r="B108" s="46"/>
      <c r="C108" s="47"/>
      <c r="D108" s="47"/>
      <c r="E108" s="47"/>
      <c r="F108" s="47"/>
      <c r="G108" s="47"/>
      <c r="H108" s="47"/>
      <c r="I108" s="47"/>
      <c r="J108" s="47"/>
      <c r="K108" s="47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47" s="2" customFormat="1" ht="24.95" customHeight="1">
      <c r="A109" s="29"/>
      <c r="B109" s="30"/>
      <c r="C109" s="18" t="s">
        <v>170</v>
      </c>
      <c r="D109" s="29"/>
      <c r="E109" s="29"/>
      <c r="F109" s="29"/>
      <c r="G109" s="29"/>
      <c r="H109" s="29"/>
      <c r="I109" s="29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47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47" s="2" customFormat="1" ht="12" customHeight="1">
      <c r="A111" s="29"/>
      <c r="B111" s="30"/>
      <c r="C111" s="24" t="s">
        <v>14</v>
      </c>
      <c r="D111" s="29"/>
      <c r="E111" s="29"/>
      <c r="F111" s="29"/>
      <c r="G111" s="29"/>
      <c r="H111" s="29"/>
      <c r="I111" s="29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47" s="2" customFormat="1" ht="16.5" customHeight="1">
      <c r="A112" s="29"/>
      <c r="B112" s="30"/>
      <c r="C112" s="29"/>
      <c r="D112" s="29"/>
      <c r="E112" s="221" t="str">
        <f>E7</f>
        <v>Koláre- prestavba RD, BARETTI, s. r. o - znížený</v>
      </c>
      <c r="F112" s="222"/>
      <c r="G112" s="222"/>
      <c r="H112" s="222"/>
      <c r="I112" s="29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1" customFormat="1" ht="12" customHeight="1">
      <c r="B113" s="17"/>
      <c r="C113" s="24" t="s">
        <v>131</v>
      </c>
      <c r="L113" s="17"/>
    </row>
    <row r="114" spans="1:63" s="1" customFormat="1" ht="16.5" customHeight="1">
      <c r="B114" s="17"/>
      <c r="E114" s="221" t="s">
        <v>132</v>
      </c>
      <c r="F114" s="226"/>
      <c r="G114" s="226"/>
      <c r="H114" s="226"/>
      <c r="L114" s="17"/>
    </row>
    <row r="115" spans="1:63" s="1" customFormat="1" ht="12" customHeight="1">
      <c r="B115" s="17"/>
      <c r="C115" s="24" t="s">
        <v>133</v>
      </c>
      <c r="L115" s="17"/>
    </row>
    <row r="116" spans="1:63" s="2" customFormat="1" ht="16.5" customHeight="1">
      <c r="A116" s="29"/>
      <c r="B116" s="30"/>
      <c r="C116" s="29"/>
      <c r="D116" s="29"/>
      <c r="E116" s="223" t="s">
        <v>1620</v>
      </c>
      <c r="F116" s="224"/>
      <c r="G116" s="224"/>
      <c r="H116" s="224"/>
      <c r="I116" s="29"/>
      <c r="J116" s="29"/>
      <c r="K116" s="29"/>
      <c r="L116" s="3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135</v>
      </c>
      <c r="D117" s="29"/>
      <c r="E117" s="29"/>
      <c r="F117" s="29"/>
      <c r="G117" s="29"/>
      <c r="H117" s="29"/>
      <c r="I117" s="29"/>
      <c r="J117" s="29"/>
      <c r="K117" s="29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183" t="str">
        <f>E13</f>
        <v>b) - Bleskozvod</v>
      </c>
      <c r="F118" s="224"/>
      <c r="G118" s="224"/>
      <c r="H118" s="224"/>
      <c r="I118" s="29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4" t="s">
        <v>18</v>
      </c>
      <c r="D120" s="29"/>
      <c r="E120" s="29"/>
      <c r="F120" s="22" t="str">
        <f>F16</f>
        <v>Koláre, parc.č. 58/2, 59/2, 59/3</v>
      </c>
      <c r="G120" s="29"/>
      <c r="H120" s="29"/>
      <c r="I120" s="24" t="s">
        <v>20</v>
      </c>
      <c r="J120" s="52" t="str">
        <f>IF(J16="","",J16)</f>
        <v>19. 10. 2020</v>
      </c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40.15" customHeight="1">
      <c r="A122" s="29"/>
      <c r="B122" s="30"/>
      <c r="C122" s="24" t="s">
        <v>22</v>
      </c>
      <c r="D122" s="29"/>
      <c r="E122" s="29"/>
      <c r="F122" s="22" t="str">
        <f>E19</f>
        <v>BARETTI, s. r. o., Slovenské Ďarmoty, č. 238</v>
      </c>
      <c r="G122" s="29"/>
      <c r="H122" s="29"/>
      <c r="I122" s="24" t="s">
        <v>30</v>
      </c>
      <c r="J122" s="27" t="str">
        <f>E25</f>
        <v>Sírius company s.r.o., Balog nad Ipľom</v>
      </c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40.15" customHeight="1">
      <c r="A123" s="29"/>
      <c r="B123" s="30"/>
      <c r="C123" s="24" t="s">
        <v>28</v>
      </c>
      <c r="D123" s="29"/>
      <c r="E123" s="29"/>
      <c r="F123" s="22" t="str">
        <f>IF(E22="","",E22)</f>
        <v>Vyplň údaj</v>
      </c>
      <c r="G123" s="29"/>
      <c r="H123" s="29"/>
      <c r="I123" s="24" t="s">
        <v>36</v>
      </c>
      <c r="J123" s="27" t="str">
        <f>E28</f>
        <v>Sírius company s.r.o., Balog nad Ipľom</v>
      </c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2"/>
      <c r="B125" s="123"/>
      <c r="C125" s="124" t="s">
        <v>171</v>
      </c>
      <c r="D125" s="125" t="s">
        <v>63</v>
      </c>
      <c r="E125" s="125" t="s">
        <v>59</v>
      </c>
      <c r="F125" s="125" t="s">
        <v>60</v>
      </c>
      <c r="G125" s="125" t="s">
        <v>172</v>
      </c>
      <c r="H125" s="125" t="s">
        <v>173</v>
      </c>
      <c r="I125" s="125" t="s">
        <v>174</v>
      </c>
      <c r="J125" s="126" t="s">
        <v>139</v>
      </c>
      <c r="K125" s="127" t="s">
        <v>175</v>
      </c>
      <c r="L125" s="128"/>
      <c r="M125" s="59" t="s">
        <v>1</v>
      </c>
      <c r="N125" s="60" t="s">
        <v>42</v>
      </c>
      <c r="O125" s="60" t="s">
        <v>176</v>
      </c>
      <c r="P125" s="60" t="s">
        <v>177</v>
      </c>
      <c r="Q125" s="60" t="s">
        <v>178</v>
      </c>
      <c r="R125" s="60" t="s">
        <v>179</v>
      </c>
      <c r="S125" s="60" t="s">
        <v>180</v>
      </c>
      <c r="T125" s="61" t="s">
        <v>181</v>
      </c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</row>
    <row r="126" spans="1:63" s="2" customFormat="1" ht="22.9" customHeight="1">
      <c r="A126" s="29"/>
      <c r="B126" s="30"/>
      <c r="C126" s="66" t="s">
        <v>140</v>
      </c>
      <c r="D126" s="29"/>
      <c r="E126" s="29"/>
      <c r="F126" s="29"/>
      <c r="G126" s="29"/>
      <c r="H126" s="29"/>
      <c r="I126" s="29"/>
      <c r="J126" s="129">
        <f>BK126</f>
        <v>0</v>
      </c>
      <c r="K126" s="29"/>
      <c r="L126" s="30"/>
      <c r="M126" s="62"/>
      <c r="N126" s="53"/>
      <c r="O126" s="63"/>
      <c r="P126" s="130">
        <f>P127</f>
        <v>0</v>
      </c>
      <c r="Q126" s="63"/>
      <c r="R126" s="130">
        <f>R127</f>
        <v>0.25092200000000003</v>
      </c>
      <c r="S126" s="63"/>
      <c r="T126" s="131">
        <f>T127</f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4" t="s">
        <v>77</v>
      </c>
      <c r="AU126" s="14" t="s">
        <v>141</v>
      </c>
      <c r="BK126" s="132">
        <f>BK127</f>
        <v>0</v>
      </c>
    </row>
    <row r="127" spans="1:63" s="12" customFormat="1" ht="25.9" customHeight="1">
      <c r="B127" s="133"/>
      <c r="D127" s="134" t="s">
        <v>77</v>
      </c>
      <c r="E127" s="135" t="s">
        <v>182</v>
      </c>
      <c r="F127" s="135" t="s">
        <v>182</v>
      </c>
      <c r="I127" s="136"/>
      <c r="J127" s="137">
        <f>BK127</f>
        <v>0</v>
      </c>
      <c r="L127" s="133"/>
      <c r="M127" s="138"/>
      <c r="N127" s="139"/>
      <c r="O127" s="139"/>
      <c r="P127" s="140">
        <f>P128</f>
        <v>0</v>
      </c>
      <c r="Q127" s="139"/>
      <c r="R127" s="140">
        <f>R128</f>
        <v>0.25092200000000003</v>
      </c>
      <c r="S127" s="139"/>
      <c r="T127" s="141">
        <f>T128</f>
        <v>0</v>
      </c>
      <c r="AR127" s="134" t="s">
        <v>85</v>
      </c>
      <c r="AT127" s="142" t="s">
        <v>77</v>
      </c>
      <c r="AU127" s="142" t="s">
        <v>78</v>
      </c>
      <c r="AY127" s="134" t="s">
        <v>184</v>
      </c>
      <c r="BK127" s="143">
        <f>BK128</f>
        <v>0</v>
      </c>
    </row>
    <row r="128" spans="1:63" s="12" customFormat="1" ht="22.9" customHeight="1">
      <c r="B128" s="133"/>
      <c r="D128" s="134" t="s">
        <v>77</v>
      </c>
      <c r="E128" s="144" t="s">
        <v>1848</v>
      </c>
      <c r="F128" s="144" t="s">
        <v>1849</v>
      </c>
      <c r="I128" s="136"/>
      <c r="J128" s="145">
        <f>BK128</f>
        <v>0</v>
      </c>
      <c r="L128" s="133"/>
      <c r="M128" s="138"/>
      <c r="N128" s="139"/>
      <c r="O128" s="139"/>
      <c r="P128" s="140">
        <f>SUM(P129:P172)</f>
        <v>0</v>
      </c>
      <c r="Q128" s="139"/>
      <c r="R128" s="140">
        <f>SUM(R129:R172)</f>
        <v>0.25092200000000003</v>
      </c>
      <c r="S128" s="139"/>
      <c r="T128" s="141">
        <f>SUM(T129:T172)</f>
        <v>0</v>
      </c>
      <c r="AR128" s="134" t="s">
        <v>85</v>
      </c>
      <c r="AT128" s="142" t="s">
        <v>77</v>
      </c>
      <c r="AU128" s="142" t="s">
        <v>85</v>
      </c>
      <c r="AY128" s="134" t="s">
        <v>184</v>
      </c>
      <c r="BK128" s="143">
        <f>SUM(BK129:BK172)</f>
        <v>0</v>
      </c>
    </row>
    <row r="129" spans="1:65" s="2" customFormat="1" ht="24.2" customHeight="1">
      <c r="A129" s="29"/>
      <c r="B129" s="146"/>
      <c r="C129" s="147" t="s">
        <v>85</v>
      </c>
      <c r="D129" s="147" t="s">
        <v>186</v>
      </c>
      <c r="E129" s="148" t="s">
        <v>1850</v>
      </c>
      <c r="F129" s="149" t="s">
        <v>1851</v>
      </c>
      <c r="G129" s="150" t="s">
        <v>389</v>
      </c>
      <c r="H129" s="151">
        <v>116</v>
      </c>
      <c r="I129" s="152"/>
      <c r="J129" s="151">
        <f>ROUND(I129*H129,3)</f>
        <v>0</v>
      </c>
      <c r="K129" s="153"/>
      <c r="L129" s="30"/>
      <c r="M129" s="154" t="s">
        <v>1</v>
      </c>
      <c r="N129" s="155" t="s">
        <v>44</v>
      </c>
      <c r="O129" s="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58" t="s">
        <v>190</v>
      </c>
      <c r="AT129" s="158" t="s">
        <v>186</v>
      </c>
      <c r="AU129" s="158" t="s">
        <v>90</v>
      </c>
      <c r="AY129" s="14" t="s">
        <v>184</v>
      </c>
      <c r="BE129" s="159">
        <f>IF(N129="základná",J129,0)</f>
        <v>0</v>
      </c>
      <c r="BF129" s="159">
        <f>IF(N129="znížená",J129,0)</f>
        <v>0</v>
      </c>
      <c r="BG129" s="159">
        <f>IF(N129="zákl. prenesená",J129,0)</f>
        <v>0</v>
      </c>
      <c r="BH129" s="159">
        <f>IF(N129="zníž. prenesená",J129,0)</f>
        <v>0</v>
      </c>
      <c r="BI129" s="159">
        <f>IF(N129="nulová",J129,0)</f>
        <v>0</v>
      </c>
      <c r="BJ129" s="14" t="s">
        <v>90</v>
      </c>
      <c r="BK129" s="160">
        <f>ROUND(I129*H129,3)</f>
        <v>0</v>
      </c>
      <c r="BL129" s="14" t="s">
        <v>190</v>
      </c>
      <c r="BM129" s="158" t="s">
        <v>1852</v>
      </c>
    </row>
    <row r="130" spans="1:65" s="2" customFormat="1" ht="14.45" customHeight="1">
      <c r="A130" s="29"/>
      <c r="B130" s="146"/>
      <c r="C130" s="161" t="s">
        <v>90</v>
      </c>
      <c r="D130" s="161" t="s">
        <v>417</v>
      </c>
      <c r="E130" s="162" t="s">
        <v>1853</v>
      </c>
      <c r="F130" s="163" t="s">
        <v>1854</v>
      </c>
      <c r="G130" s="164" t="s">
        <v>1323</v>
      </c>
      <c r="H130" s="165">
        <v>109.27200000000001</v>
      </c>
      <c r="I130" s="166"/>
      <c r="J130" s="165">
        <f>ROUND(I130*H130,3)</f>
        <v>0</v>
      </c>
      <c r="K130" s="167"/>
      <c r="L130" s="168"/>
      <c r="M130" s="169" t="s">
        <v>1</v>
      </c>
      <c r="N130" s="170" t="s">
        <v>44</v>
      </c>
      <c r="O130" s="55"/>
      <c r="P130" s="156">
        <f>O130*H130</f>
        <v>0</v>
      </c>
      <c r="Q130" s="156">
        <v>1E-3</v>
      </c>
      <c r="R130" s="156">
        <f>Q130*H130</f>
        <v>0.10927200000000001</v>
      </c>
      <c r="S130" s="156">
        <v>0</v>
      </c>
      <c r="T130" s="157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58" t="s">
        <v>213</v>
      </c>
      <c r="AT130" s="158" t="s">
        <v>417</v>
      </c>
      <c r="AU130" s="158" t="s">
        <v>90</v>
      </c>
      <c r="AY130" s="14" t="s">
        <v>184</v>
      </c>
      <c r="BE130" s="159">
        <f>IF(N130="základná",J130,0)</f>
        <v>0</v>
      </c>
      <c r="BF130" s="159">
        <f>IF(N130="znížená",J130,0)</f>
        <v>0</v>
      </c>
      <c r="BG130" s="159">
        <f>IF(N130="zákl. prenesená",J130,0)</f>
        <v>0</v>
      </c>
      <c r="BH130" s="159">
        <f>IF(N130="zníž. prenesená",J130,0)</f>
        <v>0</v>
      </c>
      <c r="BI130" s="159">
        <f>IF(N130="nulová",J130,0)</f>
        <v>0</v>
      </c>
      <c r="BJ130" s="14" t="s">
        <v>90</v>
      </c>
      <c r="BK130" s="160">
        <f>ROUND(I130*H130,3)</f>
        <v>0</v>
      </c>
      <c r="BL130" s="14" t="s">
        <v>190</v>
      </c>
      <c r="BM130" s="158" t="s">
        <v>1855</v>
      </c>
    </row>
    <row r="131" spans="1:65" s="2" customFormat="1" ht="24.2" customHeight="1">
      <c r="A131" s="29"/>
      <c r="B131" s="146"/>
      <c r="C131" s="147" t="s">
        <v>95</v>
      </c>
      <c r="D131" s="147" t="s">
        <v>186</v>
      </c>
      <c r="E131" s="148" t="s">
        <v>1856</v>
      </c>
      <c r="F131" s="149" t="s">
        <v>1857</v>
      </c>
      <c r="G131" s="150" t="s">
        <v>389</v>
      </c>
      <c r="H131" s="151">
        <v>20</v>
      </c>
      <c r="I131" s="152"/>
      <c r="J131" s="151">
        <f>ROUND(I131*H131,3)</f>
        <v>0</v>
      </c>
      <c r="K131" s="153"/>
      <c r="L131" s="30"/>
      <c r="M131" s="154" t="s">
        <v>1</v>
      </c>
      <c r="N131" s="155" t="s">
        <v>44</v>
      </c>
      <c r="O131" s="55"/>
      <c r="P131" s="156">
        <f>O131*H131</f>
        <v>0</v>
      </c>
      <c r="Q131" s="156">
        <v>0</v>
      </c>
      <c r="R131" s="156">
        <f>Q131*H131</f>
        <v>0</v>
      </c>
      <c r="S131" s="156">
        <v>0</v>
      </c>
      <c r="T131" s="157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58" t="s">
        <v>445</v>
      </c>
      <c r="AT131" s="158" t="s">
        <v>186</v>
      </c>
      <c r="AU131" s="158" t="s">
        <v>90</v>
      </c>
      <c r="AY131" s="14" t="s">
        <v>184</v>
      </c>
      <c r="BE131" s="159">
        <f>IF(N131="základná",J131,0)</f>
        <v>0</v>
      </c>
      <c r="BF131" s="159">
        <f>IF(N131="znížená",J131,0)</f>
        <v>0</v>
      </c>
      <c r="BG131" s="159">
        <f>IF(N131="zákl. prenesená",J131,0)</f>
        <v>0</v>
      </c>
      <c r="BH131" s="159">
        <f>IF(N131="zníž. prenesená",J131,0)</f>
        <v>0</v>
      </c>
      <c r="BI131" s="159">
        <f>IF(N131="nulová",J131,0)</f>
        <v>0</v>
      </c>
      <c r="BJ131" s="14" t="s">
        <v>90</v>
      </c>
      <c r="BK131" s="160">
        <f>ROUND(I131*H131,3)</f>
        <v>0</v>
      </c>
      <c r="BL131" s="14" t="s">
        <v>445</v>
      </c>
      <c r="BM131" s="158" t="s">
        <v>1858</v>
      </c>
    </row>
    <row r="132" spans="1:65" s="2" customFormat="1" ht="14.45" customHeight="1">
      <c r="A132" s="29"/>
      <c r="B132" s="146"/>
      <c r="C132" s="161" t="s">
        <v>190</v>
      </c>
      <c r="D132" s="161" t="s">
        <v>417</v>
      </c>
      <c r="E132" s="162" t="s">
        <v>1859</v>
      </c>
      <c r="F132" s="163" t="s">
        <v>1860</v>
      </c>
      <c r="G132" s="164" t="s">
        <v>339</v>
      </c>
      <c r="H132" s="165">
        <v>12.5</v>
      </c>
      <c r="I132" s="166"/>
      <c r="J132" s="165">
        <f>ROUND(I132*H132,3)</f>
        <v>0</v>
      </c>
      <c r="K132" s="167"/>
      <c r="L132" s="168"/>
      <c r="M132" s="169" t="s">
        <v>1</v>
      </c>
      <c r="N132" s="170" t="s">
        <v>44</v>
      </c>
      <c r="O132" s="55"/>
      <c r="P132" s="156">
        <f>O132*H132</f>
        <v>0</v>
      </c>
      <c r="Q132" s="156">
        <v>1E-3</v>
      </c>
      <c r="R132" s="156">
        <f>Q132*H132</f>
        <v>1.2500000000000001E-2</v>
      </c>
      <c r="S132" s="156">
        <v>0</v>
      </c>
      <c r="T132" s="157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58" t="s">
        <v>711</v>
      </c>
      <c r="AT132" s="158" t="s">
        <v>417</v>
      </c>
      <c r="AU132" s="158" t="s">
        <v>90</v>
      </c>
      <c r="AY132" s="14" t="s">
        <v>184</v>
      </c>
      <c r="BE132" s="159">
        <f>IF(N132="základná",J132,0)</f>
        <v>0</v>
      </c>
      <c r="BF132" s="159">
        <f>IF(N132="znížená",J132,0)</f>
        <v>0</v>
      </c>
      <c r="BG132" s="159">
        <f>IF(N132="zákl. prenesená",J132,0)</f>
        <v>0</v>
      </c>
      <c r="BH132" s="159">
        <f>IF(N132="zníž. prenesená",J132,0)</f>
        <v>0</v>
      </c>
      <c r="BI132" s="159">
        <f>IF(N132="nulová",J132,0)</f>
        <v>0</v>
      </c>
      <c r="BJ132" s="14" t="s">
        <v>90</v>
      </c>
      <c r="BK132" s="160">
        <f>ROUND(I132*H132,3)</f>
        <v>0</v>
      </c>
      <c r="BL132" s="14" t="s">
        <v>711</v>
      </c>
      <c r="BM132" s="158" t="s">
        <v>1861</v>
      </c>
    </row>
    <row r="133" spans="1:65" s="2" customFormat="1" ht="14.45" customHeight="1">
      <c r="A133" s="29"/>
      <c r="B133" s="146"/>
      <c r="C133" s="147" t="s">
        <v>201</v>
      </c>
      <c r="D133" s="147" t="s">
        <v>186</v>
      </c>
      <c r="E133" s="148" t="s">
        <v>1862</v>
      </c>
      <c r="F133" s="149" t="s">
        <v>1863</v>
      </c>
      <c r="G133" s="150" t="s">
        <v>339</v>
      </c>
      <c r="H133" s="151">
        <v>10</v>
      </c>
      <c r="I133" s="152"/>
      <c r="J133" s="151">
        <f>ROUND(I133*H133,3)</f>
        <v>0</v>
      </c>
      <c r="K133" s="153"/>
      <c r="L133" s="30"/>
      <c r="M133" s="154" t="s">
        <v>1</v>
      </c>
      <c r="N133" s="155" t="s">
        <v>44</v>
      </c>
      <c r="O133" s="55"/>
      <c r="P133" s="156">
        <f>O133*H133</f>
        <v>0</v>
      </c>
      <c r="Q133" s="156">
        <v>0</v>
      </c>
      <c r="R133" s="156">
        <f>Q133*H133</f>
        <v>0</v>
      </c>
      <c r="S133" s="156">
        <v>0</v>
      </c>
      <c r="T133" s="157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58" t="s">
        <v>445</v>
      </c>
      <c r="AT133" s="158" t="s">
        <v>186</v>
      </c>
      <c r="AU133" s="158" t="s">
        <v>90</v>
      </c>
      <c r="AY133" s="14" t="s">
        <v>184</v>
      </c>
      <c r="BE133" s="159">
        <f>IF(N133="základná",J133,0)</f>
        <v>0</v>
      </c>
      <c r="BF133" s="159">
        <f>IF(N133="znížená",J133,0)</f>
        <v>0</v>
      </c>
      <c r="BG133" s="159">
        <f>IF(N133="zákl. prenesená",J133,0)</f>
        <v>0</v>
      </c>
      <c r="BH133" s="159">
        <f>IF(N133="zníž. prenesená",J133,0)</f>
        <v>0</v>
      </c>
      <c r="BI133" s="159">
        <f>IF(N133="nulová",J133,0)</f>
        <v>0</v>
      </c>
      <c r="BJ133" s="14" t="s">
        <v>90</v>
      </c>
      <c r="BK133" s="160">
        <f>ROUND(I133*H133,3)</f>
        <v>0</v>
      </c>
      <c r="BL133" s="14" t="s">
        <v>445</v>
      </c>
      <c r="BM133" s="158" t="s">
        <v>1864</v>
      </c>
    </row>
    <row r="134" spans="1:65" s="2" customFormat="1" ht="14.45" customHeight="1">
      <c r="A134" s="29"/>
      <c r="B134" s="146"/>
      <c r="C134" s="161" t="s">
        <v>205</v>
      </c>
      <c r="D134" s="161" t="s">
        <v>417</v>
      </c>
      <c r="E134" s="162" t="s">
        <v>1865</v>
      </c>
      <c r="F134" s="163" t="s">
        <v>1866</v>
      </c>
      <c r="G134" s="164" t="s">
        <v>339</v>
      </c>
      <c r="H134" s="165">
        <v>10</v>
      </c>
      <c r="I134" s="166"/>
      <c r="J134" s="165">
        <f>ROUND(I134*H134,3)</f>
        <v>0</v>
      </c>
      <c r="K134" s="167"/>
      <c r="L134" s="168"/>
      <c r="M134" s="169" t="s">
        <v>1</v>
      </c>
      <c r="N134" s="170" t="s">
        <v>44</v>
      </c>
      <c r="O134" s="55"/>
      <c r="P134" s="156">
        <f>O134*H134</f>
        <v>0</v>
      </c>
      <c r="Q134" s="156">
        <v>1E-4</v>
      </c>
      <c r="R134" s="156">
        <f>Q134*H134</f>
        <v>1E-3</v>
      </c>
      <c r="S134" s="156">
        <v>0</v>
      </c>
      <c r="T134" s="157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58" t="s">
        <v>711</v>
      </c>
      <c r="AT134" s="158" t="s">
        <v>417</v>
      </c>
      <c r="AU134" s="158" t="s">
        <v>90</v>
      </c>
      <c r="AY134" s="14" t="s">
        <v>184</v>
      </c>
      <c r="BE134" s="159">
        <f>IF(N134="základná",J134,0)</f>
        <v>0</v>
      </c>
      <c r="BF134" s="159">
        <f>IF(N134="znížená",J134,0)</f>
        <v>0</v>
      </c>
      <c r="BG134" s="159">
        <f>IF(N134="zákl. prenesená",J134,0)</f>
        <v>0</v>
      </c>
      <c r="BH134" s="159">
        <f>IF(N134="zníž. prenesená",J134,0)</f>
        <v>0</v>
      </c>
      <c r="BI134" s="159">
        <f>IF(N134="nulová",J134,0)</f>
        <v>0</v>
      </c>
      <c r="BJ134" s="14" t="s">
        <v>90</v>
      </c>
      <c r="BK134" s="160">
        <f>ROUND(I134*H134,3)</f>
        <v>0</v>
      </c>
      <c r="BL134" s="14" t="s">
        <v>711</v>
      </c>
      <c r="BM134" s="158" t="s">
        <v>1867</v>
      </c>
    </row>
    <row r="135" spans="1:65" s="2" customFormat="1" ht="24.2" customHeight="1">
      <c r="A135" s="29"/>
      <c r="B135" s="146"/>
      <c r="C135" s="161" t="s">
        <v>209</v>
      </c>
      <c r="D135" s="161" t="s">
        <v>417</v>
      </c>
      <c r="E135" s="162" t="s">
        <v>1868</v>
      </c>
      <c r="F135" s="163" t="s">
        <v>1869</v>
      </c>
      <c r="G135" s="164" t="s">
        <v>339</v>
      </c>
      <c r="H135" s="165">
        <v>10</v>
      </c>
      <c r="I135" s="166"/>
      <c r="J135" s="165">
        <f>ROUND(I135*H135,3)</f>
        <v>0</v>
      </c>
      <c r="K135" s="167"/>
      <c r="L135" s="168"/>
      <c r="M135" s="169" t="s">
        <v>1</v>
      </c>
      <c r="N135" s="170" t="s">
        <v>44</v>
      </c>
      <c r="O135" s="55"/>
      <c r="P135" s="156">
        <f>O135*H135</f>
        <v>0</v>
      </c>
      <c r="Q135" s="156">
        <v>3.0000000000000001E-5</v>
      </c>
      <c r="R135" s="156">
        <f>Q135*H135</f>
        <v>3.0000000000000003E-4</v>
      </c>
      <c r="S135" s="156">
        <v>0</v>
      </c>
      <c r="T135" s="157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58" t="s">
        <v>711</v>
      </c>
      <c r="AT135" s="158" t="s">
        <v>417</v>
      </c>
      <c r="AU135" s="158" t="s">
        <v>90</v>
      </c>
      <c r="AY135" s="14" t="s">
        <v>184</v>
      </c>
      <c r="BE135" s="159">
        <f>IF(N135="základná",J135,0)</f>
        <v>0</v>
      </c>
      <c r="BF135" s="159">
        <f>IF(N135="znížená",J135,0)</f>
        <v>0</v>
      </c>
      <c r="BG135" s="159">
        <f>IF(N135="zákl. prenesená",J135,0)</f>
        <v>0</v>
      </c>
      <c r="BH135" s="159">
        <f>IF(N135="zníž. prenesená",J135,0)</f>
        <v>0</v>
      </c>
      <c r="BI135" s="159">
        <f>IF(N135="nulová",J135,0)</f>
        <v>0</v>
      </c>
      <c r="BJ135" s="14" t="s">
        <v>90</v>
      </c>
      <c r="BK135" s="160">
        <f>ROUND(I135*H135,3)</f>
        <v>0</v>
      </c>
      <c r="BL135" s="14" t="s">
        <v>711</v>
      </c>
      <c r="BM135" s="158" t="s">
        <v>1870</v>
      </c>
    </row>
    <row r="136" spans="1:65" s="2" customFormat="1" ht="14.45" customHeight="1">
      <c r="A136" s="29"/>
      <c r="B136" s="146"/>
      <c r="C136" s="147" t="s">
        <v>213</v>
      </c>
      <c r="D136" s="147" t="s">
        <v>186</v>
      </c>
      <c r="E136" s="148" t="s">
        <v>1871</v>
      </c>
      <c r="F136" s="149" t="s">
        <v>1872</v>
      </c>
      <c r="G136" s="150" t="s">
        <v>339</v>
      </c>
      <c r="H136" s="151">
        <v>7</v>
      </c>
      <c r="I136" s="152"/>
      <c r="J136" s="151">
        <f>ROUND(I136*H136,3)</f>
        <v>0</v>
      </c>
      <c r="K136" s="153"/>
      <c r="L136" s="30"/>
      <c r="M136" s="154" t="s">
        <v>1</v>
      </c>
      <c r="N136" s="155" t="s">
        <v>44</v>
      </c>
      <c r="O136" s="55"/>
      <c r="P136" s="156">
        <f>O136*H136</f>
        <v>0</v>
      </c>
      <c r="Q136" s="156">
        <v>0</v>
      </c>
      <c r="R136" s="156">
        <f>Q136*H136</f>
        <v>0</v>
      </c>
      <c r="S136" s="156">
        <v>0</v>
      </c>
      <c r="T136" s="157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8" t="s">
        <v>445</v>
      </c>
      <c r="AT136" s="158" t="s">
        <v>186</v>
      </c>
      <c r="AU136" s="158" t="s">
        <v>90</v>
      </c>
      <c r="AY136" s="14" t="s">
        <v>184</v>
      </c>
      <c r="BE136" s="159">
        <f>IF(N136="základná",J136,0)</f>
        <v>0</v>
      </c>
      <c r="BF136" s="159">
        <f>IF(N136="znížená",J136,0)</f>
        <v>0</v>
      </c>
      <c r="BG136" s="159">
        <f>IF(N136="zákl. prenesená",J136,0)</f>
        <v>0</v>
      </c>
      <c r="BH136" s="159">
        <f>IF(N136="zníž. prenesená",J136,0)</f>
        <v>0</v>
      </c>
      <c r="BI136" s="159">
        <f>IF(N136="nulová",J136,0)</f>
        <v>0</v>
      </c>
      <c r="BJ136" s="14" t="s">
        <v>90</v>
      </c>
      <c r="BK136" s="160">
        <f>ROUND(I136*H136,3)</f>
        <v>0</v>
      </c>
      <c r="BL136" s="14" t="s">
        <v>445</v>
      </c>
      <c r="BM136" s="158" t="s">
        <v>1873</v>
      </c>
    </row>
    <row r="137" spans="1:65" s="2" customFormat="1" ht="14.45" customHeight="1">
      <c r="A137" s="29"/>
      <c r="B137" s="146"/>
      <c r="C137" s="161" t="s">
        <v>217</v>
      </c>
      <c r="D137" s="161" t="s">
        <v>417</v>
      </c>
      <c r="E137" s="162" t="s">
        <v>1874</v>
      </c>
      <c r="F137" s="163" t="s">
        <v>1875</v>
      </c>
      <c r="G137" s="164" t="s">
        <v>339</v>
      </c>
      <c r="H137" s="165">
        <v>1</v>
      </c>
      <c r="I137" s="166"/>
      <c r="J137" s="165">
        <f>ROUND(I137*H137,3)</f>
        <v>0</v>
      </c>
      <c r="K137" s="167"/>
      <c r="L137" s="168"/>
      <c r="M137" s="169" t="s">
        <v>1</v>
      </c>
      <c r="N137" s="170" t="s">
        <v>44</v>
      </c>
      <c r="O137" s="55"/>
      <c r="P137" s="156">
        <f>O137*H137</f>
        <v>0</v>
      </c>
      <c r="Q137" s="156">
        <v>3.0000000000000001E-5</v>
      </c>
      <c r="R137" s="156">
        <f>Q137*H137</f>
        <v>3.0000000000000001E-5</v>
      </c>
      <c r="S137" s="156">
        <v>0</v>
      </c>
      <c r="T137" s="157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8" t="s">
        <v>711</v>
      </c>
      <c r="AT137" s="158" t="s">
        <v>417</v>
      </c>
      <c r="AU137" s="158" t="s">
        <v>90</v>
      </c>
      <c r="AY137" s="14" t="s">
        <v>184</v>
      </c>
      <c r="BE137" s="159">
        <f>IF(N137="základná",J137,0)</f>
        <v>0</v>
      </c>
      <c r="BF137" s="159">
        <f>IF(N137="znížená",J137,0)</f>
        <v>0</v>
      </c>
      <c r="BG137" s="159">
        <f>IF(N137="zákl. prenesená",J137,0)</f>
        <v>0</v>
      </c>
      <c r="BH137" s="159">
        <f>IF(N137="zníž. prenesená",J137,0)</f>
        <v>0</v>
      </c>
      <c r="BI137" s="159">
        <f>IF(N137="nulová",J137,0)</f>
        <v>0</v>
      </c>
      <c r="BJ137" s="14" t="s">
        <v>90</v>
      </c>
      <c r="BK137" s="160">
        <f>ROUND(I137*H137,3)</f>
        <v>0</v>
      </c>
      <c r="BL137" s="14" t="s">
        <v>711</v>
      </c>
      <c r="BM137" s="158" t="s">
        <v>1876</v>
      </c>
    </row>
    <row r="138" spans="1:65" s="2" customFormat="1" ht="14.45" customHeight="1">
      <c r="A138" s="29"/>
      <c r="B138" s="146"/>
      <c r="C138" s="161" t="s">
        <v>221</v>
      </c>
      <c r="D138" s="161" t="s">
        <v>417</v>
      </c>
      <c r="E138" s="162" t="s">
        <v>1877</v>
      </c>
      <c r="F138" s="163" t="s">
        <v>1878</v>
      </c>
      <c r="G138" s="164" t="s">
        <v>339</v>
      </c>
      <c r="H138" s="165">
        <v>1</v>
      </c>
      <c r="I138" s="166"/>
      <c r="J138" s="165">
        <f>ROUND(I138*H138,3)</f>
        <v>0</v>
      </c>
      <c r="K138" s="167"/>
      <c r="L138" s="168"/>
      <c r="M138" s="169" t="s">
        <v>1</v>
      </c>
      <c r="N138" s="170" t="s">
        <v>44</v>
      </c>
      <c r="O138" s="55"/>
      <c r="P138" s="156">
        <f>O138*H138</f>
        <v>0</v>
      </c>
      <c r="Q138" s="156">
        <v>3.0000000000000001E-5</v>
      </c>
      <c r="R138" s="156">
        <f>Q138*H138</f>
        <v>3.0000000000000001E-5</v>
      </c>
      <c r="S138" s="156">
        <v>0</v>
      </c>
      <c r="T138" s="157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8" t="s">
        <v>711</v>
      </c>
      <c r="AT138" s="158" t="s">
        <v>417</v>
      </c>
      <c r="AU138" s="158" t="s">
        <v>90</v>
      </c>
      <c r="AY138" s="14" t="s">
        <v>184</v>
      </c>
      <c r="BE138" s="159">
        <f>IF(N138="základná",J138,0)</f>
        <v>0</v>
      </c>
      <c r="BF138" s="159">
        <f>IF(N138="znížená",J138,0)</f>
        <v>0</v>
      </c>
      <c r="BG138" s="159">
        <f>IF(N138="zákl. prenesená",J138,0)</f>
        <v>0</v>
      </c>
      <c r="BH138" s="159">
        <f>IF(N138="zníž. prenesená",J138,0)</f>
        <v>0</v>
      </c>
      <c r="BI138" s="159">
        <f>IF(N138="nulová",J138,0)</f>
        <v>0</v>
      </c>
      <c r="BJ138" s="14" t="s">
        <v>90</v>
      </c>
      <c r="BK138" s="160">
        <f>ROUND(I138*H138,3)</f>
        <v>0</v>
      </c>
      <c r="BL138" s="14" t="s">
        <v>711</v>
      </c>
      <c r="BM138" s="158" t="s">
        <v>1879</v>
      </c>
    </row>
    <row r="139" spans="1:65" s="2" customFormat="1" ht="14.45" customHeight="1">
      <c r="A139" s="29"/>
      <c r="B139" s="146"/>
      <c r="C139" s="161" t="s">
        <v>225</v>
      </c>
      <c r="D139" s="161" t="s">
        <v>417</v>
      </c>
      <c r="E139" s="162" t="s">
        <v>1880</v>
      </c>
      <c r="F139" s="163" t="s">
        <v>1881</v>
      </c>
      <c r="G139" s="164" t="s">
        <v>339</v>
      </c>
      <c r="H139" s="165">
        <v>1</v>
      </c>
      <c r="I139" s="166"/>
      <c r="J139" s="165">
        <f>ROUND(I139*H139,3)</f>
        <v>0</v>
      </c>
      <c r="K139" s="167"/>
      <c r="L139" s="168"/>
      <c r="M139" s="169" t="s">
        <v>1</v>
      </c>
      <c r="N139" s="170" t="s">
        <v>44</v>
      </c>
      <c r="O139" s="55"/>
      <c r="P139" s="156">
        <f>O139*H139</f>
        <v>0</v>
      </c>
      <c r="Q139" s="156">
        <v>3.0000000000000001E-5</v>
      </c>
      <c r="R139" s="156">
        <f>Q139*H139</f>
        <v>3.0000000000000001E-5</v>
      </c>
      <c r="S139" s="156">
        <v>0</v>
      </c>
      <c r="T139" s="157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8" t="s">
        <v>711</v>
      </c>
      <c r="AT139" s="158" t="s">
        <v>417</v>
      </c>
      <c r="AU139" s="158" t="s">
        <v>90</v>
      </c>
      <c r="AY139" s="14" t="s">
        <v>184</v>
      </c>
      <c r="BE139" s="159">
        <f>IF(N139="základná",J139,0)</f>
        <v>0</v>
      </c>
      <c r="BF139" s="159">
        <f>IF(N139="znížená",J139,0)</f>
        <v>0</v>
      </c>
      <c r="BG139" s="159">
        <f>IF(N139="zákl. prenesená",J139,0)</f>
        <v>0</v>
      </c>
      <c r="BH139" s="159">
        <f>IF(N139="zníž. prenesená",J139,0)</f>
        <v>0</v>
      </c>
      <c r="BI139" s="159">
        <f>IF(N139="nulová",J139,0)</f>
        <v>0</v>
      </c>
      <c r="BJ139" s="14" t="s">
        <v>90</v>
      </c>
      <c r="BK139" s="160">
        <f>ROUND(I139*H139,3)</f>
        <v>0</v>
      </c>
      <c r="BL139" s="14" t="s">
        <v>711</v>
      </c>
      <c r="BM139" s="158" t="s">
        <v>1882</v>
      </c>
    </row>
    <row r="140" spans="1:65" s="2" customFormat="1" ht="14.45" customHeight="1">
      <c r="A140" s="29"/>
      <c r="B140" s="146"/>
      <c r="C140" s="161" t="s">
        <v>229</v>
      </c>
      <c r="D140" s="161" t="s">
        <v>417</v>
      </c>
      <c r="E140" s="162" t="s">
        <v>1883</v>
      </c>
      <c r="F140" s="163" t="s">
        <v>1884</v>
      </c>
      <c r="G140" s="164" t="s">
        <v>339</v>
      </c>
      <c r="H140" s="165">
        <v>1</v>
      </c>
      <c r="I140" s="166"/>
      <c r="J140" s="165">
        <f>ROUND(I140*H140,3)</f>
        <v>0</v>
      </c>
      <c r="K140" s="167"/>
      <c r="L140" s="168"/>
      <c r="M140" s="169" t="s">
        <v>1</v>
      </c>
      <c r="N140" s="170" t="s">
        <v>44</v>
      </c>
      <c r="O140" s="55"/>
      <c r="P140" s="156">
        <f>O140*H140</f>
        <v>0</v>
      </c>
      <c r="Q140" s="156">
        <v>3.0000000000000001E-5</v>
      </c>
      <c r="R140" s="156">
        <f>Q140*H140</f>
        <v>3.0000000000000001E-5</v>
      </c>
      <c r="S140" s="156">
        <v>0</v>
      </c>
      <c r="T140" s="157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8" t="s">
        <v>711</v>
      </c>
      <c r="AT140" s="158" t="s">
        <v>417</v>
      </c>
      <c r="AU140" s="158" t="s">
        <v>90</v>
      </c>
      <c r="AY140" s="14" t="s">
        <v>184</v>
      </c>
      <c r="BE140" s="159">
        <f>IF(N140="základná",J140,0)</f>
        <v>0</v>
      </c>
      <c r="BF140" s="159">
        <f>IF(N140="znížená",J140,0)</f>
        <v>0</v>
      </c>
      <c r="BG140" s="159">
        <f>IF(N140="zákl. prenesená",J140,0)</f>
        <v>0</v>
      </c>
      <c r="BH140" s="159">
        <f>IF(N140="zníž. prenesená",J140,0)</f>
        <v>0</v>
      </c>
      <c r="BI140" s="159">
        <f>IF(N140="nulová",J140,0)</f>
        <v>0</v>
      </c>
      <c r="BJ140" s="14" t="s">
        <v>90</v>
      </c>
      <c r="BK140" s="160">
        <f>ROUND(I140*H140,3)</f>
        <v>0</v>
      </c>
      <c r="BL140" s="14" t="s">
        <v>711</v>
      </c>
      <c r="BM140" s="158" t="s">
        <v>1885</v>
      </c>
    </row>
    <row r="141" spans="1:65" s="2" customFormat="1" ht="14.45" customHeight="1">
      <c r="A141" s="29"/>
      <c r="B141" s="146"/>
      <c r="C141" s="161" t="s">
        <v>233</v>
      </c>
      <c r="D141" s="161" t="s">
        <v>417</v>
      </c>
      <c r="E141" s="162" t="s">
        <v>1886</v>
      </c>
      <c r="F141" s="163" t="s">
        <v>1887</v>
      </c>
      <c r="G141" s="164" t="s">
        <v>339</v>
      </c>
      <c r="H141" s="165">
        <v>1</v>
      </c>
      <c r="I141" s="166"/>
      <c r="J141" s="165">
        <f>ROUND(I141*H141,3)</f>
        <v>0</v>
      </c>
      <c r="K141" s="167"/>
      <c r="L141" s="168"/>
      <c r="M141" s="169" t="s">
        <v>1</v>
      </c>
      <c r="N141" s="170" t="s">
        <v>44</v>
      </c>
      <c r="O141" s="55"/>
      <c r="P141" s="156">
        <f>O141*H141</f>
        <v>0</v>
      </c>
      <c r="Q141" s="156">
        <v>3.0000000000000001E-5</v>
      </c>
      <c r="R141" s="156">
        <f>Q141*H141</f>
        <v>3.0000000000000001E-5</v>
      </c>
      <c r="S141" s="156">
        <v>0</v>
      </c>
      <c r="T141" s="157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8" t="s">
        <v>711</v>
      </c>
      <c r="AT141" s="158" t="s">
        <v>417</v>
      </c>
      <c r="AU141" s="158" t="s">
        <v>90</v>
      </c>
      <c r="AY141" s="14" t="s">
        <v>184</v>
      </c>
      <c r="BE141" s="159">
        <f>IF(N141="základná",J141,0)</f>
        <v>0</v>
      </c>
      <c r="BF141" s="159">
        <f>IF(N141="znížená",J141,0)</f>
        <v>0</v>
      </c>
      <c r="BG141" s="159">
        <f>IF(N141="zákl. prenesená",J141,0)</f>
        <v>0</v>
      </c>
      <c r="BH141" s="159">
        <f>IF(N141="zníž. prenesená",J141,0)</f>
        <v>0</v>
      </c>
      <c r="BI141" s="159">
        <f>IF(N141="nulová",J141,0)</f>
        <v>0</v>
      </c>
      <c r="BJ141" s="14" t="s">
        <v>90</v>
      </c>
      <c r="BK141" s="160">
        <f>ROUND(I141*H141,3)</f>
        <v>0</v>
      </c>
      <c r="BL141" s="14" t="s">
        <v>711</v>
      </c>
      <c r="BM141" s="158" t="s">
        <v>1888</v>
      </c>
    </row>
    <row r="142" spans="1:65" s="2" customFormat="1" ht="14.45" customHeight="1">
      <c r="A142" s="29"/>
      <c r="B142" s="146"/>
      <c r="C142" s="161" t="s">
        <v>238</v>
      </c>
      <c r="D142" s="161" t="s">
        <v>417</v>
      </c>
      <c r="E142" s="162" t="s">
        <v>1889</v>
      </c>
      <c r="F142" s="163" t="s">
        <v>1890</v>
      </c>
      <c r="G142" s="164" t="s">
        <v>339</v>
      </c>
      <c r="H142" s="165">
        <v>1</v>
      </c>
      <c r="I142" s="166"/>
      <c r="J142" s="165">
        <f>ROUND(I142*H142,3)</f>
        <v>0</v>
      </c>
      <c r="K142" s="167"/>
      <c r="L142" s="168"/>
      <c r="M142" s="169" t="s">
        <v>1</v>
      </c>
      <c r="N142" s="170" t="s">
        <v>44</v>
      </c>
      <c r="O142" s="55"/>
      <c r="P142" s="156">
        <f>O142*H142</f>
        <v>0</v>
      </c>
      <c r="Q142" s="156">
        <v>3.0000000000000001E-5</v>
      </c>
      <c r="R142" s="156">
        <f>Q142*H142</f>
        <v>3.0000000000000001E-5</v>
      </c>
      <c r="S142" s="156">
        <v>0</v>
      </c>
      <c r="T142" s="157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8" t="s">
        <v>711</v>
      </c>
      <c r="AT142" s="158" t="s">
        <v>417</v>
      </c>
      <c r="AU142" s="158" t="s">
        <v>90</v>
      </c>
      <c r="AY142" s="14" t="s">
        <v>184</v>
      </c>
      <c r="BE142" s="159">
        <f>IF(N142="základná",J142,0)</f>
        <v>0</v>
      </c>
      <c r="BF142" s="159">
        <f>IF(N142="znížená",J142,0)</f>
        <v>0</v>
      </c>
      <c r="BG142" s="159">
        <f>IF(N142="zákl. prenesená",J142,0)</f>
        <v>0</v>
      </c>
      <c r="BH142" s="159">
        <f>IF(N142="zníž. prenesená",J142,0)</f>
        <v>0</v>
      </c>
      <c r="BI142" s="159">
        <f>IF(N142="nulová",J142,0)</f>
        <v>0</v>
      </c>
      <c r="BJ142" s="14" t="s">
        <v>90</v>
      </c>
      <c r="BK142" s="160">
        <f>ROUND(I142*H142,3)</f>
        <v>0</v>
      </c>
      <c r="BL142" s="14" t="s">
        <v>711</v>
      </c>
      <c r="BM142" s="158" t="s">
        <v>1891</v>
      </c>
    </row>
    <row r="143" spans="1:65" s="2" customFormat="1" ht="14.45" customHeight="1">
      <c r="A143" s="29"/>
      <c r="B143" s="146"/>
      <c r="C143" s="161" t="s">
        <v>244</v>
      </c>
      <c r="D143" s="161" t="s">
        <v>417</v>
      </c>
      <c r="E143" s="162" t="s">
        <v>1892</v>
      </c>
      <c r="F143" s="163" t="s">
        <v>1893</v>
      </c>
      <c r="G143" s="164" t="s">
        <v>339</v>
      </c>
      <c r="H143" s="165">
        <v>1</v>
      </c>
      <c r="I143" s="166"/>
      <c r="J143" s="165">
        <f>ROUND(I143*H143,3)</f>
        <v>0</v>
      </c>
      <c r="K143" s="167"/>
      <c r="L143" s="168"/>
      <c r="M143" s="169" t="s">
        <v>1</v>
      </c>
      <c r="N143" s="170" t="s">
        <v>44</v>
      </c>
      <c r="O143" s="55"/>
      <c r="P143" s="156">
        <f>O143*H143</f>
        <v>0</v>
      </c>
      <c r="Q143" s="156">
        <v>3.0000000000000001E-5</v>
      </c>
      <c r="R143" s="156">
        <f>Q143*H143</f>
        <v>3.0000000000000001E-5</v>
      </c>
      <c r="S143" s="156">
        <v>0</v>
      </c>
      <c r="T143" s="157">
        <f>S143*H143</f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8" t="s">
        <v>711</v>
      </c>
      <c r="AT143" s="158" t="s">
        <v>417</v>
      </c>
      <c r="AU143" s="158" t="s">
        <v>90</v>
      </c>
      <c r="AY143" s="14" t="s">
        <v>184</v>
      </c>
      <c r="BE143" s="159">
        <f>IF(N143="základná",J143,0)</f>
        <v>0</v>
      </c>
      <c r="BF143" s="159">
        <f>IF(N143="znížená",J143,0)</f>
        <v>0</v>
      </c>
      <c r="BG143" s="159">
        <f>IF(N143="zákl. prenesená",J143,0)</f>
        <v>0</v>
      </c>
      <c r="BH143" s="159">
        <f>IF(N143="zníž. prenesená",J143,0)</f>
        <v>0</v>
      </c>
      <c r="BI143" s="159">
        <f>IF(N143="nulová",J143,0)</f>
        <v>0</v>
      </c>
      <c r="BJ143" s="14" t="s">
        <v>90</v>
      </c>
      <c r="BK143" s="160">
        <f>ROUND(I143*H143,3)</f>
        <v>0</v>
      </c>
      <c r="BL143" s="14" t="s">
        <v>711</v>
      </c>
      <c r="BM143" s="158" t="s">
        <v>1894</v>
      </c>
    </row>
    <row r="144" spans="1:65" s="2" customFormat="1" ht="14.45" customHeight="1">
      <c r="A144" s="29"/>
      <c r="B144" s="146"/>
      <c r="C144" s="147" t="s">
        <v>248</v>
      </c>
      <c r="D144" s="147" t="s">
        <v>186</v>
      </c>
      <c r="E144" s="148" t="s">
        <v>1895</v>
      </c>
      <c r="F144" s="149" t="s">
        <v>1896</v>
      </c>
      <c r="G144" s="150" t="s">
        <v>339</v>
      </c>
      <c r="H144" s="151">
        <v>51</v>
      </c>
      <c r="I144" s="152"/>
      <c r="J144" s="151">
        <f>ROUND(I144*H144,3)</f>
        <v>0</v>
      </c>
      <c r="K144" s="153"/>
      <c r="L144" s="30"/>
      <c r="M144" s="154" t="s">
        <v>1</v>
      </c>
      <c r="N144" s="155" t="s">
        <v>44</v>
      </c>
      <c r="O144" s="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8" t="s">
        <v>445</v>
      </c>
      <c r="AT144" s="158" t="s">
        <v>186</v>
      </c>
      <c r="AU144" s="158" t="s">
        <v>90</v>
      </c>
      <c r="AY144" s="14" t="s">
        <v>184</v>
      </c>
      <c r="BE144" s="159">
        <f>IF(N144="základná",J144,0)</f>
        <v>0</v>
      </c>
      <c r="BF144" s="159">
        <f>IF(N144="znížená",J144,0)</f>
        <v>0</v>
      </c>
      <c r="BG144" s="159">
        <f>IF(N144="zákl. prenesená",J144,0)</f>
        <v>0</v>
      </c>
      <c r="BH144" s="159">
        <f>IF(N144="zníž. prenesená",J144,0)</f>
        <v>0</v>
      </c>
      <c r="BI144" s="159">
        <f>IF(N144="nulová",J144,0)</f>
        <v>0</v>
      </c>
      <c r="BJ144" s="14" t="s">
        <v>90</v>
      </c>
      <c r="BK144" s="160">
        <f>ROUND(I144*H144,3)</f>
        <v>0</v>
      </c>
      <c r="BL144" s="14" t="s">
        <v>445</v>
      </c>
      <c r="BM144" s="158" t="s">
        <v>1897</v>
      </c>
    </row>
    <row r="145" spans="1:65" s="2" customFormat="1" ht="24.2" customHeight="1">
      <c r="A145" s="29"/>
      <c r="B145" s="146"/>
      <c r="C145" s="161" t="s">
        <v>252</v>
      </c>
      <c r="D145" s="161" t="s">
        <v>417</v>
      </c>
      <c r="E145" s="162" t="s">
        <v>1898</v>
      </c>
      <c r="F145" s="163" t="s">
        <v>1899</v>
      </c>
      <c r="G145" s="164" t="s">
        <v>339</v>
      </c>
      <c r="H145" s="165">
        <v>51</v>
      </c>
      <c r="I145" s="166"/>
      <c r="J145" s="165">
        <f>ROUND(I145*H145,3)</f>
        <v>0</v>
      </c>
      <c r="K145" s="167"/>
      <c r="L145" s="168"/>
      <c r="M145" s="169" t="s">
        <v>1</v>
      </c>
      <c r="N145" s="170" t="s">
        <v>44</v>
      </c>
      <c r="O145" s="55"/>
      <c r="P145" s="156">
        <f>O145*H145</f>
        <v>0</v>
      </c>
      <c r="Q145" s="156">
        <v>1.09E-3</v>
      </c>
      <c r="R145" s="156">
        <f>Q145*H145</f>
        <v>5.5590000000000001E-2</v>
      </c>
      <c r="S145" s="156">
        <v>0</v>
      </c>
      <c r="T145" s="157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8" t="s">
        <v>711</v>
      </c>
      <c r="AT145" s="158" t="s">
        <v>417</v>
      </c>
      <c r="AU145" s="158" t="s">
        <v>90</v>
      </c>
      <c r="AY145" s="14" t="s">
        <v>184</v>
      </c>
      <c r="BE145" s="159">
        <f>IF(N145="základná",J145,0)</f>
        <v>0</v>
      </c>
      <c r="BF145" s="159">
        <f>IF(N145="znížená",J145,0)</f>
        <v>0</v>
      </c>
      <c r="BG145" s="159">
        <f>IF(N145="zákl. prenesená",J145,0)</f>
        <v>0</v>
      </c>
      <c r="BH145" s="159">
        <f>IF(N145="zníž. prenesená",J145,0)</f>
        <v>0</v>
      </c>
      <c r="BI145" s="159">
        <f>IF(N145="nulová",J145,0)</f>
        <v>0</v>
      </c>
      <c r="BJ145" s="14" t="s">
        <v>90</v>
      </c>
      <c r="BK145" s="160">
        <f>ROUND(I145*H145,3)</f>
        <v>0</v>
      </c>
      <c r="BL145" s="14" t="s">
        <v>711</v>
      </c>
      <c r="BM145" s="158" t="s">
        <v>1900</v>
      </c>
    </row>
    <row r="146" spans="1:65" s="2" customFormat="1" ht="14.45" customHeight="1">
      <c r="A146" s="29"/>
      <c r="B146" s="146"/>
      <c r="C146" s="147" t="s">
        <v>256</v>
      </c>
      <c r="D146" s="147" t="s">
        <v>186</v>
      </c>
      <c r="E146" s="148" t="s">
        <v>1901</v>
      </c>
      <c r="F146" s="149" t="s">
        <v>1902</v>
      </c>
      <c r="G146" s="150" t="s">
        <v>339</v>
      </c>
      <c r="H146" s="151">
        <v>24</v>
      </c>
      <c r="I146" s="152"/>
      <c r="J146" s="151">
        <f>ROUND(I146*H146,3)</f>
        <v>0</v>
      </c>
      <c r="K146" s="153"/>
      <c r="L146" s="30"/>
      <c r="M146" s="154" t="s">
        <v>1</v>
      </c>
      <c r="N146" s="155" t="s">
        <v>44</v>
      </c>
      <c r="O146" s="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8" t="s">
        <v>445</v>
      </c>
      <c r="AT146" s="158" t="s">
        <v>186</v>
      </c>
      <c r="AU146" s="158" t="s">
        <v>90</v>
      </c>
      <c r="AY146" s="14" t="s">
        <v>184</v>
      </c>
      <c r="BE146" s="159">
        <f>IF(N146="základná",J146,0)</f>
        <v>0</v>
      </c>
      <c r="BF146" s="159">
        <f>IF(N146="znížená",J146,0)</f>
        <v>0</v>
      </c>
      <c r="BG146" s="159">
        <f>IF(N146="zákl. prenesená",J146,0)</f>
        <v>0</v>
      </c>
      <c r="BH146" s="159">
        <f>IF(N146="zníž. prenesená",J146,0)</f>
        <v>0</v>
      </c>
      <c r="BI146" s="159">
        <f>IF(N146="nulová",J146,0)</f>
        <v>0</v>
      </c>
      <c r="BJ146" s="14" t="s">
        <v>90</v>
      </c>
      <c r="BK146" s="160">
        <f>ROUND(I146*H146,3)</f>
        <v>0</v>
      </c>
      <c r="BL146" s="14" t="s">
        <v>445</v>
      </c>
      <c r="BM146" s="158" t="s">
        <v>1903</v>
      </c>
    </row>
    <row r="147" spans="1:65" s="2" customFormat="1" ht="24.2" customHeight="1">
      <c r="A147" s="29"/>
      <c r="B147" s="146"/>
      <c r="C147" s="161" t="s">
        <v>260</v>
      </c>
      <c r="D147" s="161" t="s">
        <v>417</v>
      </c>
      <c r="E147" s="162" t="s">
        <v>1904</v>
      </c>
      <c r="F147" s="163" t="s">
        <v>1905</v>
      </c>
      <c r="G147" s="164" t="s">
        <v>339</v>
      </c>
      <c r="H147" s="165">
        <v>24</v>
      </c>
      <c r="I147" s="166"/>
      <c r="J147" s="165">
        <f>ROUND(I147*H147,3)</f>
        <v>0</v>
      </c>
      <c r="K147" s="167"/>
      <c r="L147" s="168"/>
      <c r="M147" s="169" t="s">
        <v>1</v>
      </c>
      <c r="N147" s="170" t="s">
        <v>44</v>
      </c>
      <c r="O147" s="55"/>
      <c r="P147" s="156">
        <f>O147*H147</f>
        <v>0</v>
      </c>
      <c r="Q147" s="156">
        <v>2.4000000000000001E-4</v>
      </c>
      <c r="R147" s="156">
        <f>Q147*H147</f>
        <v>5.7600000000000004E-3</v>
      </c>
      <c r="S147" s="156">
        <v>0</v>
      </c>
      <c r="T147" s="157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8" t="s">
        <v>711</v>
      </c>
      <c r="AT147" s="158" t="s">
        <v>417</v>
      </c>
      <c r="AU147" s="158" t="s">
        <v>90</v>
      </c>
      <c r="AY147" s="14" t="s">
        <v>184</v>
      </c>
      <c r="BE147" s="159">
        <f>IF(N147="základná",J147,0)</f>
        <v>0</v>
      </c>
      <c r="BF147" s="159">
        <f>IF(N147="znížená",J147,0)</f>
        <v>0</v>
      </c>
      <c r="BG147" s="159">
        <f>IF(N147="zákl. prenesená",J147,0)</f>
        <v>0</v>
      </c>
      <c r="BH147" s="159">
        <f>IF(N147="zníž. prenesená",J147,0)</f>
        <v>0</v>
      </c>
      <c r="BI147" s="159">
        <f>IF(N147="nulová",J147,0)</f>
        <v>0</v>
      </c>
      <c r="BJ147" s="14" t="s">
        <v>90</v>
      </c>
      <c r="BK147" s="160">
        <f>ROUND(I147*H147,3)</f>
        <v>0</v>
      </c>
      <c r="BL147" s="14" t="s">
        <v>711</v>
      </c>
      <c r="BM147" s="158" t="s">
        <v>1906</v>
      </c>
    </row>
    <row r="148" spans="1:65" s="2" customFormat="1" ht="14.45" customHeight="1">
      <c r="A148" s="29"/>
      <c r="B148" s="146"/>
      <c r="C148" s="147" t="s">
        <v>7</v>
      </c>
      <c r="D148" s="147" t="s">
        <v>186</v>
      </c>
      <c r="E148" s="148" t="s">
        <v>1907</v>
      </c>
      <c r="F148" s="149" t="s">
        <v>1908</v>
      </c>
      <c r="G148" s="150" t="s">
        <v>339</v>
      </c>
      <c r="H148" s="151">
        <v>29</v>
      </c>
      <c r="I148" s="152"/>
      <c r="J148" s="151">
        <f>ROUND(I148*H148,3)</f>
        <v>0</v>
      </c>
      <c r="K148" s="153"/>
      <c r="L148" s="30"/>
      <c r="M148" s="154" t="s">
        <v>1</v>
      </c>
      <c r="N148" s="155" t="s">
        <v>44</v>
      </c>
      <c r="O148" s="55"/>
      <c r="P148" s="156">
        <f>O148*H148</f>
        <v>0</v>
      </c>
      <c r="Q148" s="156">
        <v>0</v>
      </c>
      <c r="R148" s="156">
        <f>Q148*H148</f>
        <v>0</v>
      </c>
      <c r="S148" s="156">
        <v>0</v>
      </c>
      <c r="T148" s="157">
        <f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58" t="s">
        <v>445</v>
      </c>
      <c r="AT148" s="158" t="s">
        <v>186</v>
      </c>
      <c r="AU148" s="158" t="s">
        <v>90</v>
      </c>
      <c r="AY148" s="14" t="s">
        <v>184</v>
      </c>
      <c r="BE148" s="159">
        <f>IF(N148="základná",J148,0)</f>
        <v>0</v>
      </c>
      <c r="BF148" s="159">
        <f>IF(N148="znížená",J148,0)</f>
        <v>0</v>
      </c>
      <c r="BG148" s="159">
        <f>IF(N148="zákl. prenesená",J148,0)</f>
        <v>0</v>
      </c>
      <c r="BH148" s="159">
        <f>IF(N148="zníž. prenesená",J148,0)</f>
        <v>0</v>
      </c>
      <c r="BI148" s="159">
        <f>IF(N148="nulová",J148,0)</f>
        <v>0</v>
      </c>
      <c r="BJ148" s="14" t="s">
        <v>90</v>
      </c>
      <c r="BK148" s="160">
        <f>ROUND(I148*H148,3)</f>
        <v>0</v>
      </c>
      <c r="BL148" s="14" t="s">
        <v>445</v>
      </c>
      <c r="BM148" s="158" t="s">
        <v>1909</v>
      </c>
    </row>
    <row r="149" spans="1:65" s="2" customFormat="1" ht="24.2" customHeight="1">
      <c r="A149" s="29"/>
      <c r="B149" s="146"/>
      <c r="C149" s="161" t="s">
        <v>267</v>
      </c>
      <c r="D149" s="161" t="s">
        <v>417</v>
      </c>
      <c r="E149" s="162" t="s">
        <v>1910</v>
      </c>
      <c r="F149" s="163" t="s">
        <v>1911</v>
      </c>
      <c r="G149" s="164" t="s">
        <v>339</v>
      </c>
      <c r="H149" s="165">
        <v>29</v>
      </c>
      <c r="I149" s="166"/>
      <c r="J149" s="165">
        <f>ROUND(I149*H149,3)</f>
        <v>0</v>
      </c>
      <c r="K149" s="167"/>
      <c r="L149" s="168"/>
      <c r="M149" s="169" t="s">
        <v>1</v>
      </c>
      <c r="N149" s="170" t="s">
        <v>44</v>
      </c>
      <c r="O149" s="55"/>
      <c r="P149" s="156">
        <f>O149*H149</f>
        <v>0</v>
      </c>
      <c r="Q149" s="156">
        <v>2.0000000000000001E-4</v>
      </c>
      <c r="R149" s="156">
        <f>Q149*H149</f>
        <v>5.8000000000000005E-3</v>
      </c>
      <c r="S149" s="156">
        <v>0</v>
      </c>
      <c r="T149" s="157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8" t="s">
        <v>711</v>
      </c>
      <c r="AT149" s="158" t="s">
        <v>417</v>
      </c>
      <c r="AU149" s="158" t="s">
        <v>90</v>
      </c>
      <c r="AY149" s="14" t="s">
        <v>184</v>
      </c>
      <c r="BE149" s="159">
        <f>IF(N149="základná",J149,0)</f>
        <v>0</v>
      </c>
      <c r="BF149" s="159">
        <f>IF(N149="znížená",J149,0)</f>
        <v>0</v>
      </c>
      <c r="BG149" s="159">
        <f>IF(N149="zákl. prenesená",J149,0)</f>
        <v>0</v>
      </c>
      <c r="BH149" s="159">
        <f>IF(N149="zníž. prenesená",J149,0)</f>
        <v>0</v>
      </c>
      <c r="BI149" s="159">
        <f>IF(N149="nulová",J149,0)</f>
        <v>0</v>
      </c>
      <c r="BJ149" s="14" t="s">
        <v>90</v>
      </c>
      <c r="BK149" s="160">
        <f>ROUND(I149*H149,3)</f>
        <v>0</v>
      </c>
      <c r="BL149" s="14" t="s">
        <v>711</v>
      </c>
      <c r="BM149" s="158" t="s">
        <v>1912</v>
      </c>
    </row>
    <row r="150" spans="1:65" s="2" customFormat="1" ht="24.2" customHeight="1">
      <c r="A150" s="29"/>
      <c r="B150" s="146"/>
      <c r="C150" s="147" t="s">
        <v>271</v>
      </c>
      <c r="D150" s="147" t="s">
        <v>186</v>
      </c>
      <c r="E150" s="148" t="s">
        <v>1913</v>
      </c>
      <c r="F150" s="149" t="s">
        <v>1914</v>
      </c>
      <c r="G150" s="150" t="s">
        <v>339</v>
      </c>
      <c r="H150" s="151">
        <v>11</v>
      </c>
      <c r="I150" s="152"/>
      <c r="J150" s="151">
        <f>ROUND(I150*H150,3)</f>
        <v>0</v>
      </c>
      <c r="K150" s="153"/>
      <c r="L150" s="30"/>
      <c r="M150" s="154" t="s">
        <v>1</v>
      </c>
      <c r="N150" s="155" t="s">
        <v>44</v>
      </c>
      <c r="O150" s="55"/>
      <c r="P150" s="156">
        <f>O150*H150</f>
        <v>0</v>
      </c>
      <c r="Q150" s="156">
        <v>0</v>
      </c>
      <c r="R150" s="156">
        <f>Q150*H150</f>
        <v>0</v>
      </c>
      <c r="S150" s="156">
        <v>0</v>
      </c>
      <c r="T150" s="157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8" t="s">
        <v>445</v>
      </c>
      <c r="AT150" s="158" t="s">
        <v>186</v>
      </c>
      <c r="AU150" s="158" t="s">
        <v>90</v>
      </c>
      <c r="AY150" s="14" t="s">
        <v>184</v>
      </c>
      <c r="BE150" s="159">
        <f>IF(N150="základná",J150,0)</f>
        <v>0</v>
      </c>
      <c r="BF150" s="159">
        <f>IF(N150="znížená",J150,0)</f>
        <v>0</v>
      </c>
      <c r="BG150" s="159">
        <f>IF(N150="zákl. prenesená",J150,0)</f>
        <v>0</v>
      </c>
      <c r="BH150" s="159">
        <f>IF(N150="zníž. prenesená",J150,0)</f>
        <v>0</v>
      </c>
      <c r="BI150" s="159">
        <f>IF(N150="nulová",J150,0)</f>
        <v>0</v>
      </c>
      <c r="BJ150" s="14" t="s">
        <v>90</v>
      </c>
      <c r="BK150" s="160">
        <f>ROUND(I150*H150,3)</f>
        <v>0</v>
      </c>
      <c r="BL150" s="14" t="s">
        <v>445</v>
      </c>
      <c r="BM150" s="158" t="s">
        <v>1915</v>
      </c>
    </row>
    <row r="151" spans="1:65" s="2" customFormat="1" ht="24.2" customHeight="1">
      <c r="A151" s="29"/>
      <c r="B151" s="146"/>
      <c r="C151" s="161" t="s">
        <v>275</v>
      </c>
      <c r="D151" s="161" t="s">
        <v>417</v>
      </c>
      <c r="E151" s="162" t="s">
        <v>1916</v>
      </c>
      <c r="F151" s="163" t="s">
        <v>1917</v>
      </c>
      <c r="G151" s="164" t="s">
        <v>339</v>
      </c>
      <c r="H151" s="165">
        <v>11</v>
      </c>
      <c r="I151" s="166"/>
      <c r="J151" s="165">
        <f>ROUND(I151*H151,3)</f>
        <v>0</v>
      </c>
      <c r="K151" s="167"/>
      <c r="L151" s="168"/>
      <c r="M151" s="169" t="s">
        <v>1</v>
      </c>
      <c r="N151" s="170" t="s">
        <v>44</v>
      </c>
      <c r="O151" s="55"/>
      <c r="P151" s="156">
        <f>O151*H151</f>
        <v>0</v>
      </c>
      <c r="Q151" s="156">
        <v>5.1999999999999995E-4</v>
      </c>
      <c r="R151" s="156">
        <f>Q151*H151</f>
        <v>5.7199999999999994E-3</v>
      </c>
      <c r="S151" s="156">
        <v>0</v>
      </c>
      <c r="T151" s="157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8" t="s">
        <v>711</v>
      </c>
      <c r="AT151" s="158" t="s">
        <v>417</v>
      </c>
      <c r="AU151" s="158" t="s">
        <v>90</v>
      </c>
      <c r="AY151" s="14" t="s">
        <v>184</v>
      </c>
      <c r="BE151" s="159">
        <f>IF(N151="základná",J151,0)</f>
        <v>0</v>
      </c>
      <c r="BF151" s="159">
        <f>IF(N151="znížená",J151,0)</f>
        <v>0</v>
      </c>
      <c r="BG151" s="159">
        <f>IF(N151="zákl. prenesená",J151,0)</f>
        <v>0</v>
      </c>
      <c r="BH151" s="159">
        <f>IF(N151="zníž. prenesená",J151,0)</f>
        <v>0</v>
      </c>
      <c r="BI151" s="159">
        <f>IF(N151="nulová",J151,0)</f>
        <v>0</v>
      </c>
      <c r="BJ151" s="14" t="s">
        <v>90</v>
      </c>
      <c r="BK151" s="160">
        <f>ROUND(I151*H151,3)</f>
        <v>0</v>
      </c>
      <c r="BL151" s="14" t="s">
        <v>711</v>
      </c>
      <c r="BM151" s="158" t="s">
        <v>1918</v>
      </c>
    </row>
    <row r="152" spans="1:65" s="2" customFormat="1" ht="24.2" customHeight="1">
      <c r="A152" s="29"/>
      <c r="B152" s="146"/>
      <c r="C152" s="147" t="s">
        <v>279</v>
      </c>
      <c r="D152" s="147" t="s">
        <v>186</v>
      </c>
      <c r="E152" s="148" t="s">
        <v>1919</v>
      </c>
      <c r="F152" s="149" t="s">
        <v>1920</v>
      </c>
      <c r="G152" s="150" t="s">
        <v>339</v>
      </c>
      <c r="H152" s="151">
        <v>1</v>
      </c>
      <c r="I152" s="152"/>
      <c r="J152" s="151">
        <f>ROUND(I152*H152,3)</f>
        <v>0</v>
      </c>
      <c r="K152" s="153"/>
      <c r="L152" s="30"/>
      <c r="M152" s="154" t="s">
        <v>1</v>
      </c>
      <c r="N152" s="155" t="s">
        <v>44</v>
      </c>
      <c r="O152" s="55"/>
      <c r="P152" s="156">
        <f>O152*H152</f>
        <v>0</v>
      </c>
      <c r="Q152" s="156">
        <v>0</v>
      </c>
      <c r="R152" s="156">
        <f>Q152*H152</f>
        <v>0</v>
      </c>
      <c r="S152" s="156">
        <v>0</v>
      </c>
      <c r="T152" s="157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58" t="s">
        <v>445</v>
      </c>
      <c r="AT152" s="158" t="s">
        <v>186</v>
      </c>
      <c r="AU152" s="158" t="s">
        <v>90</v>
      </c>
      <c r="AY152" s="14" t="s">
        <v>184</v>
      </c>
      <c r="BE152" s="159">
        <f>IF(N152="základná",J152,0)</f>
        <v>0</v>
      </c>
      <c r="BF152" s="159">
        <f>IF(N152="znížená",J152,0)</f>
        <v>0</v>
      </c>
      <c r="BG152" s="159">
        <f>IF(N152="zákl. prenesená",J152,0)</f>
        <v>0</v>
      </c>
      <c r="BH152" s="159">
        <f>IF(N152="zníž. prenesená",J152,0)</f>
        <v>0</v>
      </c>
      <c r="BI152" s="159">
        <f>IF(N152="nulová",J152,0)</f>
        <v>0</v>
      </c>
      <c r="BJ152" s="14" t="s">
        <v>90</v>
      </c>
      <c r="BK152" s="160">
        <f>ROUND(I152*H152,3)</f>
        <v>0</v>
      </c>
      <c r="BL152" s="14" t="s">
        <v>445</v>
      </c>
      <c r="BM152" s="158" t="s">
        <v>1921</v>
      </c>
    </row>
    <row r="153" spans="1:65" s="2" customFormat="1" ht="24.2" customHeight="1">
      <c r="A153" s="29"/>
      <c r="B153" s="146"/>
      <c r="C153" s="161" t="s">
        <v>283</v>
      </c>
      <c r="D153" s="161" t="s">
        <v>417</v>
      </c>
      <c r="E153" s="162" t="s">
        <v>1922</v>
      </c>
      <c r="F153" s="163" t="s">
        <v>1923</v>
      </c>
      <c r="G153" s="164" t="s">
        <v>339</v>
      </c>
      <c r="H153" s="165">
        <v>1</v>
      </c>
      <c r="I153" s="166"/>
      <c r="J153" s="165">
        <f>ROUND(I153*H153,3)</f>
        <v>0</v>
      </c>
      <c r="K153" s="167"/>
      <c r="L153" s="168"/>
      <c r="M153" s="169" t="s">
        <v>1</v>
      </c>
      <c r="N153" s="170" t="s">
        <v>44</v>
      </c>
      <c r="O153" s="55"/>
      <c r="P153" s="156">
        <f>O153*H153</f>
        <v>0</v>
      </c>
      <c r="Q153" s="156">
        <v>4.2700000000000004E-3</v>
      </c>
      <c r="R153" s="156">
        <f>Q153*H153</f>
        <v>4.2700000000000004E-3</v>
      </c>
      <c r="S153" s="156">
        <v>0</v>
      </c>
      <c r="T153" s="157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8" t="s">
        <v>711</v>
      </c>
      <c r="AT153" s="158" t="s">
        <v>417</v>
      </c>
      <c r="AU153" s="158" t="s">
        <v>90</v>
      </c>
      <c r="AY153" s="14" t="s">
        <v>184</v>
      </c>
      <c r="BE153" s="159">
        <f>IF(N153="základná",J153,0)</f>
        <v>0</v>
      </c>
      <c r="BF153" s="159">
        <f>IF(N153="znížená",J153,0)</f>
        <v>0</v>
      </c>
      <c r="BG153" s="159">
        <f>IF(N153="zákl. prenesená",J153,0)</f>
        <v>0</v>
      </c>
      <c r="BH153" s="159">
        <f>IF(N153="zníž. prenesená",J153,0)</f>
        <v>0</v>
      </c>
      <c r="BI153" s="159">
        <f>IF(N153="nulová",J153,0)</f>
        <v>0</v>
      </c>
      <c r="BJ153" s="14" t="s">
        <v>90</v>
      </c>
      <c r="BK153" s="160">
        <f>ROUND(I153*H153,3)</f>
        <v>0</v>
      </c>
      <c r="BL153" s="14" t="s">
        <v>711</v>
      </c>
      <c r="BM153" s="158" t="s">
        <v>1924</v>
      </c>
    </row>
    <row r="154" spans="1:65" s="2" customFormat="1" ht="24.2" customHeight="1">
      <c r="A154" s="29"/>
      <c r="B154" s="146"/>
      <c r="C154" s="161" t="s">
        <v>287</v>
      </c>
      <c r="D154" s="161" t="s">
        <v>417</v>
      </c>
      <c r="E154" s="162" t="s">
        <v>1925</v>
      </c>
      <c r="F154" s="163" t="s">
        <v>1926</v>
      </c>
      <c r="G154" s="164" t="s">
        <v>339</v>
      </c>
      <c r="H154" s="165">
        <v>1</v>
      </c>
      <c r="I154" s="166"/>
      <c r="J154" s="165">
        <f>ROUND(I154*H154,3)</f>
        <v>0</v>
      </c>
      <c r="K154" s="167"/>
      <c r="L154" s="168"/>
      <c r="M154" s="169" t="s">
        <v>1</v>
      </c>
      <c r="N154" s="170" t="s">
        <v>44</v>
      </c>
      <c r="O154" s="55"/>
      <c r="P154" s="156">
        <f>O154*H154</f>
        <v>0</v>
      </c>
      <c r="Q154" s="156">
        <v>1.46E-2</v>
      </c>
      <c r="R154" s="156">
        <f>Q154*H154</f>
        <v>1.46E-2</v>
      </c>
      <c r="S154" s="156">
        <v>0</v>
      </c>
      <c r="T154" s="157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58" t="s">
        <v>711</v>
      </c>
      <c r="AT154" s="158" t="s">
        <v>417</v>
      </c>
      <c r="AU154" s="158" t="s">
        <v>90</v>
      </c>
      <c r="AY154" s="14" t="s">
        <v>184</v>
      </c>
      <c r="BE154" s="159">
        <f>IF(N154="základná",J154,0)</f>
        <v>0</v>
      </c>
      <c r="BF154" s="159">
        <f>IF(N154="znížená",J154,0)</f>
        <v>0</v>
      </c>
      <c r="BG154" s="159">
        <f>IF(N154="zákl. prenesená",J154,0)</f>
        <v>0</v>
      </c>
      <c r="BH154" s="159">
        <f>IF(N154="zníž. prenesená",J154,0)</f>
        <v>0</v>
      </c>
      <c r="BI154" s="159">
        <f>IF(N154="nulová",J154,0)</f>
        <v>0</v>
      </c>
      <c r="BJ154" s="14" t="s">
        <v>90</v>
      </c>
      <c r="BK154" s="160">
        <f>ROUND(I154*H154,3)</f>
        <v>0</v>
      </c>
      <c r="BL154" s="14" t="s">
        <v>711</v>
      </c>
      <c r="BM154" s="158" t="s">
        <v>1927</v>
      </c>
    </row>
    <row r="155" spans="1:65" s="2" customFormat="1" ht="14.45" customHeight="1">
      <c r="A155" s="29"/>
      <c r="B155" s="146"/>
      <c r="C155" s="147" t="s">
        <v>291</v>
      </c>
      <c r="D155" s="147" t="s">
        <v>186</v>
      </c>
      <c r="E155" s="148" t="s">
        <v>1928</v>
      </c>
      <c r="F155" s="149" t="s">
        <v>1929</v>
      </c>
      <c r="G155" s="150" t="s">
        <v>339</v>
      </c>
      <c r="H155" s="151">
        <v>1</v>
      </c>
      <c r="I155" s="152"/>
      <c r="J155" s="151">
        <f>ROUND(I155*H155,3)</f>
        <v>0</v>
      </c>
      <c r="K155" s="153"/>
      <c r="L155" s="30"/>
      <c r="M155" s="154" t="s">
        <v>1</v>
      </c>
      <c r="N155" s="155" t="s">
        <v>44</v>
      </c>
      <c r="O155" s="55"/>
      <c r="P155" s="156">
        <f>O155*H155</f>
        <v>0</v>
      </c>
      <c r="Q155" s="156">
        <v>0</v>
      </c>
      <c r="R155" s="156">
        <f>Q155*H155</f>
        <v>0</v>
      </c>
      <c r="S155" s="156">
        <v>0</v>
      </c>
      <c r="T155" s="157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8" t="s">
        <v>445</v>
      </c>
      <c r="AT155" s="158" t="s">
        <v>186</v>
      </c>
      <c r="AU155" s="158" t="s">
        <v>90</v>
      </c>
      <c r="AY155" s="14" t="s">
        <v>184</v>
      </c>
      <c r="BE155" s="159">
        <f>IF(N155="základná",J155,0)</f>
        <v>0</v>
      </c>
      <c r="BF155" s="159">
        <f>IF(N155="znížená",J155,0)</f>
        <v>0</v>
      </c>
      <c r="BG155" s="159">
        <f>IF(N155="zákl. prenesená",J155,0)</f>
        <v>0</v>
      </c>
      <c r="BH155" s="159">
        <f>IF(N155="zníž. prenesená",J155,0)</f>
        <v>0</v>
      </c>
      <c r="BI155" s="159">
        <f>IF(N155="nulová",J155,0)</f>
        <v>0</v>
      </c>
      <c r="BJ155" s="14" t="s">
        <v>90</v>
      </c>
      <c r="BK155" s="160">
        <f>ROUND(I155*H155,3)</f>
        <v>0</v>
      </c>
      <c r="BL155" s="14" t="s">
        <v>445</v>
      </c>
      <c r="BM155" s="158" t="s">
        <v>1930</v>
      </c>
    </row>
    <row r="156" spans="1:65" s="2" customFormat="1" ht="14.45" customHeight="1">
      <c r="A156" s="29"/>
      <c r="B156" s="146"/>
      <c r="C156" s="161" t="s">
        <v>295</v>
      </c>
      <c r="D156" s="161" t="s">
        <v>417</v>
      </c>
      <c r="E156" s="162" t="s">
        <v>1931</v>
      </c>
      <c r="F156" s="163" t="s">
        <v>1932</v>
      </c>
      <c r="G156" s="164" t="s">
        <v>339</v>
      </c>
      <c r="H156" s="165">
        <v>1</v>
      </c>
      <c r="I156" s="166"/>
      <c r="J156" s="165">
        <f>ROUND(I156*H156,3)</f>
        <v>0</v>
      </c>
      <c r="K156" s="167"/>
      <c r="L156" s="168"/>
      <c r="M156" s="169" t="s">
        <v>1</v>
      </c>
      <c r="N156" s="170" t="s">
        <v>44</v>
      </c>
      <c r="O156" s="55"/>
      <c r="P156" s="156">
        <f>O156*H156</f>
        <v>0</v>
      </c>
      <c r="Q156" s="156">
        <v>1.7000000000000001E-4</v>
      </c>
      <c r="R156" s="156">
        <f>Q156*H156</f>
        <v>1.7000000000000001E-4</v>
      </c>
      <c r="S156" s="156">
        <v>0</v>
      </c>
      <c r="T156" s="157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8" t="s">
        <v>711</v>
      </c>
      <c r="AT156" s="158" t="s">
        <v>417</v>
      </c>
      <c r="AU156" s="158" t="s">
        <v>90</v>
      </c>
      <c r="AY156" s="14" t="s">
        <v>184</v>
      </c>
      <c r="BE156" s="159">
        <f>IF(N156="základná",J156,0)</f>
        <v>0</v>
      </c>
      <c r="BF156" s="159">
        <f>IF(N156="znížená",J156,0)</f>
        <v>0</v>
      </c>
      <c r="BG156" s="159">
        <f>IF(N156="zákl. prenesená",J156,0)</f>
        <v>0</v>
      </c>
      <c r="BH156" s="159">
        <f>IF(N156="zníž. prenesená",J156,0)</f>
        <v>0</v>
      </c>
      <c r="BI156" s="159">
        <f>IF(N156="nulová",J156,0)</f>
        <v>0</v>
      </c>
      <c r="BJ156" s="14" t="s">
        <v>90</v>
      </c>
      <c r="BK156" s="160">
        <f>ROUND(I156*H156,3)</f>
        <v>0</v>
      </c>
      <c r="BL156" s="14" t="s">
        <v>711</v>
      </c>
      <c r="BM156" s="158" t="s">
        <v>1933</v>
      </c>
    </row>
    <row r="157" spans="1:65" s="2" customFormat="1" ht="14.45" customHeight="1">
      <c r="A157" s="29"/>
      <c r="B157" s="146"/>
      <c r="C157" s="147" t="s">
        <v>299</v>
      </c>
      <c r="D157" s="147" t="s">
        <v>186</v>
      </c>
      <c r="E157" s="148" t="s">
        <v>1934</v>
      </c>
      <c r="F157" s="149" t="s">
        <v>1935</v>
      </c>
      <c r="G157" s="150" t="s">
        <v>339</v>
      </c>
      <c r="H157" s="151">
        <v>1</v>
      </c>
      <c r="I157" s="152"/>
      <c r="J157" s="151">
        <f>ROUND(I157*H157,3)</f>
        <v>0</v>
      </c>
      <c r="K157" s="153"/>
      <c r="L157" s="30"/>
      <c r="M157" s="154" t="s">
        <v>1</v>
      </c>
      <c r="N157" s="155" t="s">
        <v>44</v>
      </c>
      <c r="O157" s="55"/>
      <c r="P157" s="156">
        <f>O157*H157</f>
        <v>0</v>
      </c>
      <c r="Q157" s="156">
        <v>0</v>
      </c>
      <c r="R157" s="156">
        <f>Q157*H157</f>
        <v>0</v>
      </c>
      <c r="S157" s="156">
        <v>0</v>
      </c>
      <c r="T157" s="157">
        <f>S157*H157</f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58" t="s">
        <v>445</v>
      </c>
      <c r="AT157" s="158" t="s">
        <v>186</v>
      </c>
      <c r="AU157" s="158" t="s">
        <v>90</v>
      </c>
      <c r="AY157" s="14" t="s">
        <v>184</v>
      </c>
      <c r="BE157" s="159">
        <f>IF(N157="základná",J157,0)</f>
        <v>0</v>
      </c>
      <c r="BF157" s="159">
        <f>IF(N157="znížená",J157,0)</f>
        <v>0</v>
      </c>
      <c r="BG157" s="159">
        <f>IF(N157="zákl. prenesená",J157,0)</f>
        <v>0</v>
      </c>
      <c r="BH157" s="159">
        <f>IF(N157="zníž. prenesená",J157,0)</f>
        <v>0</v>
      </c>
      <c r="BI157" s="159">
        <f>IF(N157="nulová",J157,0)</f>
        <v>0</v>
      </c>
      <c r="BJ157" s="14" t="s">
        <v>90</v>
      </c>
      <c r="BK157" s="160">
        <f>ROUND(I157*H157,3)</f>
        <v>0</v>
      </c>
      <c r="BL157" s="14" t="s">
        <v>445</v>
      </c>
      <c r="BM157" s="158" t="s">
        <v>1936</v>
      </c>
    </row>
    <row r="158" spans="1:65" s="2" customFormat="1" ht="14.45" customHeight="1">
      <c r="A158" s="29"/>
      <c r="B158" s="146"/>
      <c r="C158" s="161" t="s">
        <v>303</v>
      </c>
      <c r="D158" s="161" t="s">
        <v>417</v>
      </c>
      <c r="E158" s="162" t="s">
        <v>1937</v>
      </c>
      <c r="F158" s="163" t="s">
        <v>1938</v>
      </c>
      <c r="G158" s="164" t="s">
        <v>339</v>
      </c>
      <c r="H158" s="165">
        <v>1</v>
      </c>
      <c r="I158" s="166"/>
      <c r="J158" s="165">
        <f>ROUND(I158*H158,3)</f>
        <v>0</v>
      </c>
      <c r="K158" s="167"/>
      <c r="L158" s="168"/>
      <c r="M158" s="169" t="s">
        <v>1</v>
      </c>
      <c r="N158" s="170" t="s">
        <v>44</v>
      </c>
      <c r="O158" s="55"/>
      <c r="P158" s="156">
        <f>O158*H158</f>
        <v>0</v>
      </c>
      <c r="Q158" s="156">
        <v>2.2000000000000001E-4</v>
      </c>
      <c r="R158" s="156">
        <f>Q158*H158</f>
        <v>2.2000000000000001E-4</v>
      </c>
      <c r="S158" s="156">
        <v>0</v>
      </c>
      <c r="T158" s="157">
        <f>S158*H158</f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58" t="s">
        <v>711</v>
      </c>
      <c r="AT158" s="158" t="s">
        <v>417</v>
      </c>
      <c r="AU158" s="158" t="s">
        <v>90</v>
      </c>
      <c r="AY158" s="14" t="s">
        <v>184</v>
      </c>
      <c r="BE158" s="159">
        <f>IF(N158="základná",J158,0)</f>
        <v>0</v>
      </c>
      <c r="BF158" s="159">
        <f>IF(N158="znížená",J158,0)</f>
        <v>0</v>
      </c>
      <c r="BG158" s="159">
        <f>IF(N158="zákl. prenesená",J158,0)</f>
        <v>0</v>
      </c>
      <c r="BH158" s="159">
        <f>IF(N158="zníž. prenesená",J158,0)</f>
        <v>0</v>
      </c>
      <c r="BI158" s="159">
        <f>IF(N158="nulová",J158,0)</f>
        <v>0</v>
      </c>
      <c r="BJ158" s="14" t="s">
        <v>90</v>
      </c>
      <c r="BK158" s="160">
        <f>ROUND(I158*H158,3)</f>
        <v>0</v>
      </c>
      <c r="BL158" s="14" t="s">
        <v>711</v>
      </c>
      <c r="BM158" s="158" t="s">
        <v>1939</v>
      </c>
    </row>
    <row r="159" spans="1:65" s="2" customFormat="1" ht="14.45" customHeight="1">
      <c r="A159" s="29"/>
      <c r="B159" s="146"/>
      <c r="C159" s="147" t="s">
        <v>308</v>
      </c>
      <c r="D159" s="147" t="s">
        <v>186</v>
      </c>
      <c r="E159" s="148" t="s">
        <v>1940</v>
      </c>
      <c r="F159" s="149" t="s">
        <v>1941</v>
      </c>
      <c r="G159" s="150" t="s">
        <v>339</v>
      </c>
      <c r="H159" s="151">
        <v>54</v>
      </c>
      <c r="I159" s="152"/>
      <c r="J159" s="151">
        <f>ROUND(I159*H159,3)</f>
        <v>0</v>
      </c>
      <c r="K159" s="153"/>
      <c r="L159" s="30"/>
      <c r="M159" s="154" t="s">
        <v>1</v>
      </c>
      <c r="N159" s="155" t="s">
        <v>44</v>
      </c>
      <c r="O159" s="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8" t="s">
        <v>445</v>
      </c>
      <c r="AT159" s="158" t="s">
        <v>186</v>
      </c>
      <c r="AU159" s="158" t="s">
        <v>90</v>
      </c>
      <c r="AY159" s="14" t="s">
        <v>184</v>
      </c>
      <c r="BE159" s="159">
        <f>IF(N159="základná",J159,0)</f>
        <v>0</v>
      </c>
      <c r="BF159" s="159">
        <f>IF(N159="znížená",J159,0)</f>
        <v>0</v>
      </c>
      <c r="BG159" s="159">
        <f>IF(N159="zákl. prenesená",J159,0)</f>
        <v>0</v>
      </c>
      <c r="BH159" s="159">
        <f>IF(N159="zníž. prenesená",J159,0)</f>
        <v>0</v>
      </c>
      <c r="BI159" s="159">
        <f>IF(N159="nulová",J159,0)</f>
        <v>0</v>
      </c>
      <c r="BJ159" s="14" t="s">
        <v>90</v>
      </c>
      <c r="BK159" s="160">
        <f>ROUND(I159*H159,3)</f>
        <v>0</v>
      </c>
      <c r="BL159" s="14" t="s">
        <v>445</v>
      </c>
      <c r="BM159" s="158" t="s">
        <v>1942</v>
      </c>
    </row>
    <row r="160" spans="1:65" s="2" customFormat="1" ht="24.2" customHeight="1">
      <c r="A160" s="29"/>
      <c r="B160" s="146"/>
      <c r="C160" s="161" t="s">
        <v>312</v>
      </c>
      <c r="D160" s="161" t="s">
        <v>417</v>
      </c>
      <c r="E160" s="162" t="s">
        <v>1943</v>
      </c>
      <c r="F160" s="163" t="s">
        <v>1944</v>
      </c>
      <c r="G160" s="164" t="s">
        <v>339</v>
      </c>
      <c r="H160" s="165">
        <v>54</v>
      </c>
      <c r="I160" s="166"/>
      <c r="J160" s="165">
        <f>ROUND(I160*H160,3)</f>
        <v>0</v>
      </c>
      <c r="K160" s="167"/>
      <c r="L160" s="168"/>
      <c r="M160" s="169" t="s">
        <v>1</v>
      </c>
      <c r="N160" s="170" t="s">
        <v>44</v>
      </c>
      <c r="O160" s="55"/>
      <c r="P160" s="156">
        <f>O160*H160</f>
        <v>0</v>
      </c>
      <c r="Q160" s="156">
        <v>1.6000000000000001E-4</v>
      </c>
      <c r="R160" s="156">
        <f>Q160*H160</f>
        <v>8.6400000000000001E-3</v>
      </c>
      <c r="S160" s="156">
        <v>0</v>
      </c>
      <c r="T160" s="157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8" t="s">
        <v>711</v>
      </c>
      <c r="AT160" s="158" t="s">
        <v>417</v>
      </c>
      <c r="AU160" s="158" t="s">
        <v>90</v>
      </c>
      <c r="AY160" s="14" t="s">
        <v>184</v>
      </c>
      <c r="BE160" s="159">
        <f>IF(N160="základná",J160,0)</f>
        <v>0</v>
      </c>
      <c r="BF160" s="159">
        <f>IF(N160="znížená",J160,0)</f>
        <v>0</v>
      </c>
      <c r="BG160" s="159">
        <f>IF(N160="zákl. prenesená",J160,0)</f>
        <v>0</v>
      </c>
      <c r="BH160" s="159">
        <f>IF(N160="zníž. prenesená",J160,0)</f>
        <v>0</v>
      </c>
      <c r="BI160" s="159">
        <f>IF(N160="nulová",J160,0)</f>
        <v>0</v>
      </c>
      <c r="BJ160" s="14" t="s">
        <v>90</v>
      </c>
      <c r="BK160" s="160">
        <f>ROUND(I160*H160,3)</f>
        <v>0</v>
      </c>
      <c r="BL160" s="14" t="s">
        <v>711</v>
      </c>
      <c r="BM160" s="158" t="s">
        <v>1945</v>
      </c>
    </row>
    <row r="161" spans="1:65" s="2" customFormat="1" ht="14.45" customHeight="1">
      <c r="A161" s="29"/>
      <c r="B161" s="146"/>
      <c r="C161" s="147" t="s">
        <v>316</v>
      </c>
      <c r="D161" s="147" t="s">
        <v>186</v>
      </c>
      <c r="E161" s="148" t="s">
        <v>1946</v>
      </c>
      <c r="F161" s="149" t="s">
        <v>1947</v>
      </c>
      <c r="G161" s="150" t="s">
        <v>339</v>
      </c>
      <c r="H161" s="151">
        <v>7</v>
      </c>
      <c r="I161" s="152"/>
      <c r="J161" s="151">
        <f>ROUND(I161*H161,3)</f>
        <v>0</v>
      </c>
      <c r="K161" s="153"/>
      <c r="L161" s="30"/>
      <c r="M161" s="154" t="s">
        <v>1</v>
      </c>
      <c r="N161" s="155" t="s">
        <v>44</v>
      </c>
      <c r="O161" s="55"/>
      <c r="P161" s="156">
        <f>O161*H161</f>
        <v>0</v>
      </c>
      <c r="Q161" s="156">
        <v>0</v>
      </c>
      <c r="R161" s="156">
        <f>Q161*H161</f>
        <v>0</v>
      </c>
      <c r="S161" s="156">
        <v>0</v>
      </c>
      <c r="T161" s="157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8" t="s">
        <v>445</v>
      </c>
      <c r="AT161" s="158" t="s">
        <v>186</v>
      </c>
      <c r="AU161" s="158" t="s">
        <v>90</v>
      </c>
      <c r="AY161" s="14" t="s">
        <v>184</v>
      </c>
      <c r="BE161" s="159">
        <f>IF(N161="základná",J161,0)</f>
        <v>0</v>
      </c>
      <c r="BF161" s="159">
        <f>IF(N161="znížená",J161,0)</f>
        <v>0</v>
      </c>
      <c r="BG161" s="159">
        <f>IF(N161="zákl. prenesená",J161,0)</f>
        <v>0</v>
      </c>
      <c r="BH161" s="159">
        <f>IF(N161="zníž. prenesená",J161,0)</f>
        <v>0</v>
      </c>
      <c r="BI161" s="159">
        <f>IF(N161="nulová",J161,0)</f>
        <v>0</v>
      </c>
      <c r="BJ161" s="14" t="s">
        <v>90</v>
      </c>
      <c r="BK161" s="160">
        <f>ROUND(I161*H161,3)</f>
        <v>0</v>
      </c>
      <c r="BL161" s="14" t="s">
        <v>445</v>
      </c>
      <c r="BM161" s="158" t="s">
        <v>1948</v>
      </c>
    </row>
    <row r="162" spans="1:65" s="2" customFormat="1" ht="14.45" customHeight="1">
      <c r="A162" s="29"/>
      <c r="B162" s="146"/>
      <c r="C162" s="161" t="s">
        <v>320</v>
      </c>
      <c r="D162" s="161" t="s">
        <v>417</v>
      </c>
      <c r="E162" s="162" t="s">
        <v>1949</v>
      </c>
      <c r="F162" s="163" t="s">
        <v>1950</v>
      </c>
      <c r="G162" s="164" t="s">
        <v>339</v>
      </c>
      <c r="H162" s="165">
        <v>7</v>
      </c>
      <c r="I162" s="166"/>
      <c r="J162" s="165">
        <f>ROUND(I162*H162,3)</f>
        <v>0</v>
      </c>
      <c r="K162" s="167"/>
      <c r="L162" s="168"/>
      <c r="M162" s="169" t="s">
        <v>1</v>
      </c>
      <c r="N162" s="170" t="s">
        <v>44</v>
      </c>
      <c r="O162" s="55"/>
      <c r="P162" s="156">
        <f>O162*H162</f>
        <v>0</v>
      </c>
      <c r="Q162" s="156">
        <v>2.9E-4</v>
      </c>
      <c r="R162" s="156">
        <f>Q162*H162</f>
        <v>2.0300000000000001E-3</v>
      </c>
      <c r="S162" s="156">
        <v>0</v>
      </c>
      <c r="T162" s="157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8" t="s">
        <v>711</v>
      </c>
      <c r="AT162" s="158" t="s">
        <v>417</v>
      </c>
      <c r="AU162" s="158" t="s">
        <v>90</v>
      </c>
      <c r="AY162" s="14" t="s">
        <v>184</v>
      </c>
      <c r="BE162" s="159">
        <f>IF(N162="základná",J162,0)</f>
        <v>0</v>
      </c>
      <c r="BF162" s="159">
        <f>IF(N162="znížená",J162,0)</f>
        <v>0</v>
      </c>
      <c r="BG162" s="159">
        <f>IF(N162="zákl. prenesená",J162,0)</f>
        <v>0</v>
      </c>
      <c r="BH162" s="159">
        <f>IF(N162="zníž. prenesená",J162,0)</f>
        <v>0</v>
      </c>
      <c r="BI162" s="159">
        <f>IF(N162="nulová",J162,0)</f>
        <v>0</v>
      </c>
      <c r="BJ162" s="14" t="s">
        <v>90</v>
      </c>
      <c r="BK162" s="160">
        <f>ROUND(I162*H162,3)</f>
        <v>0</v>
      </c>
      <c r="BL162" s="14" t="s">
        <v>711</v>
      </c>
      <c r="BM162" s="158" t="s">
        <v>1951</v>
      </c>
    </row>
    <row r="163" spans="1:65" s="2" customFormat="1" ht="14.45" customHeight="1">
      <c r="A163" s="29"/>
      <c r="B163" s="146"/>
      <c r="C163" s="147" t="s">
        <v>324</v>
      </c>
      <c r="D163" s="147" t="s">
        <v>186</v>
      </c>
      <c r="E163" s="148" t="s">
        <v>1952</v>
      </c>
      <c r="F163" s="149" t="s">
        <v>1953</v>
      </c>
      <c r="G163" s="150" t="s">
        <v>339</v>
      </c>
      <c r="H163" s="151">
        <v>7</v>
      </c>
      <c r="I163" s="152"/>
      <c r="J163" s="151">
        <f>ROUND(I163*H163,3)</f>
        <v>0</v>
      </c>
      <c r="K163" s="153"/>
      <c r="L163" s="30"/>
      <c r="M163" s="154" t="s">
        <v>1</v>
      </c>
      <c r="N163" s="155" t="s">
        <v>44</v>
      </c>
      <c r="O163" s="55"/>
      <c r="P163" s="156">
        <f>O163*H163</f>
        <v>0</v>
      </c>
      <c r="Q163" s="156">
        <v>0</v>
      </c>
      <c r="R163" s="156">
        <f>Q163*H163</f>
        <v>0</v>
      </c>
      <c r="S163" s="156">
        <v>0</v>
      </c>
      <c r="T163" s="157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8" t="s">
        <v>445</v>
      </c>
      <c r="AT163" s="158" t="s">
        <v>186</v>
      </c>
      <c r="AU163" s="158" t="s">
        <v>90</v>
      </c>
      <c r="AY163" s="14" t="s">
        <v>184</v>
      </c>
      <c r="BE163" s="159">
        <f>IF(N163="základná",J163,0)</f>
        <v>0</v>
      </c>
      <c r="BF163" s="159">
        <f>IF(N163="znížená",J163,0)</f>
        <v>0</v>
      </c>
      <c r="BG163" s="159">
        <f>IF(N163="zákl. prenesená",J163,0)</f>
        <v>0</v>
      </c>
      <c r="BH163" s="159">
        <f>IF(N163="zníž. prenesená",J163,0)</f>
        <v>0</v>
      </c>
      <c r="BI163" s="159">
        <f>IF(N163="nulová",J163,0)</f>
        <v>0</v>
      </c>
      <c r="BJ163" s="14" t="s">
        <v>90</v>
      </c>
      <c r="BK163" s="160">
        <f>ROUND(I163*H163,3)</f>
        <v>0</v>
      </c>
      <c r="BL163" s="14" t="s">
        <v>445</v>
      </c>
      <c r="BM163" s="158" t="s">
        <v>1954</v>
      </c>
    </row>
    <row r="164" spans="1:65" s="2" customFormat="1" ht="14.45" customHeight="1">
      <c r="A164" s="29"/>
      <c r="B164" s="146"/>
      <c r="C164" s="161" t="s">
        <v>328</v>
      </c>
      <c r="D164" s="161" t="s">
        <v>417</v>
      </c>
      <c r="E164" s="162" t="s">
        <v>1955</v>
      </c>
      <c r="F164" s="163" t="s">
        <v>1956</v>
      </c>
      <c r="G164" s="164" t="s">
        <v>339</v>
      </c>
      <c r="H164" s="165">
        <v>7</v>
      </c>
      <c r="I164" s="166"/>
      <c r="J164" s="165">
        <f>ROUND(I164*H164,3)</f>
        <v>0</v>
      </c>
      <c r="K164" s="167"/>
      <c r="L164" s="168"/>
      <c r="M164" s="169" t="s">
        <v>1</v>
      </c>
      <c r="N164" s="170" t="s">
        <v>44</v>
      </c>
      <c r="O164" s="55"/>
      <c r="P164" s="156">
        <f>O164*H164</f>
        <v>0</v>
      </c>
      <c r="Q164" s="156">
        <v>1.7000000000000001E-4</v>
      </c>
      <c r="R164" s="156">
        <f>Q164*H164</f>
        <v>1.1900000000000001E-3</v>
      </c>
      <c r="S164" s="156">
        <v>0</v>
      </c>
      <c r="T164" s="157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8" t="s">
        <v>711</v>
      </c>
      <c r="AT164" s="158" t="s">
        <v>417</v>
      </c>
      <c r="AU164" s="158" t="s">
        <v>90</v>
      </c>
      <c r="AY164" s="14" t="s">
        <v>184</v>
      </c>
      <c r="BE164" s="159">
        <f>IF(N164="základná",J164,0)</f>
        <v>0</v>
      </c>
      <c r="BF164" s="159">
        <f>IF(N164="znížená",J164,0)</f>
        <v>0</v>
      </c>
      <c r="BG164" s="159">
        <f>IF(N164="zákl. prenesená",J164,0)</f>
        <v>0</v>
      </c>
      <c r="BH164" s="159">
        <f>IF(N164="zníž. prenesená",J164,0)</f>
        <v>0</v>
      </c>
      <c r="BI164" s="159">
        <f>IF(N164="nulová",J164,0)</f>
        <v>0</v>
      </c>
      <c r="BJ164" s="14" t="s">
        <v>90</v>
      </c>
      <c r="BK164" s="160">
        <f>ROUND(I164*H164,3)</f>
        <v>0</v>
      </c>
      <c r="BL164" s="14" t="s">
        <v>711</v>
      </c>
      <c r="BM164" s="158" t="s">
        <v>1957</v>
      </c>
    </row>
    <row r="165" spans="1:65" s="2" customFormat="1" ht="14.45" customHeight="1">
      <c r="A165" s="29"/>
      <c r="B165" s="146"/>
      <c r="C165" s="147" t="s">
        <v>332</v>
      </c>
      <c r="D165" s="147" t="s">
        <v>186</v>
      </c>
      <c r="E165" s="148" t="s">
        <v>1958</v>
      </c>
      <c r="F165" s="149" t="s">
        <v>1959</v>
      </c>
      <c r="G165" s="150" t="s">
        <v>339</v>
      </c>
      <c r="H165" s="151">
        <v>10</v>
      </c>
      <c r="I165" s="152"/>
      <c r="J165" s="151">
        <f>ROUND(I165*H165,3)</f>
        <v>0</v>
      </c>
      <c r="K165" s="153"/>
      <c r="L165" s="30"/>
      <c r="M165" s="154" t="s">
        <v>1</v>
      </c>
      <c r="N165" s="155" t="s">
        <v>44</v>
      </c>
      <c r="O165" s="55"/>
      <c r="P165" s="156">
        <f>O165*H165</f>
        <v>0</v>
      </c>
      <c r="Q165" s="156">
        <v>0</v>
      </c>
      <c r="R165" s="156">
        <f>Q165*H165</f>
        <v>0</v>
      </c>
      <c r="S165" s="156">
        <v>0</v>
      </c>
      <c r="T165" s="157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8" t="s">
        <v>445</v>
      </c>
      <c r="AT165" s="158" t="s">
        <v>186</v>
      </c>
      <c r="AU165" s="158" t="s">
        <v>90</v>
      </c>
      <c r="AY165" s="14" t="s">
        <v>184</v>
      </c>
      <c r="BE165" s="159">
        <f>IF(N165="základná",J165,0)</f>
        <v>0</v>
      </c>
      <c r="BF165" s="159">
        <f>IF(N165="znížená",J165,0)</f>
        <v>0</v>
      </c>
      <c r="BG165" s="159">
        <f>IF(N165="zákl. prenesená",J165,0)</f>
        <v>0</v>
      </c>
      <c r="BH165" s="159">
        <f>IF(N165="zníž. prenesená",J165,0)</f>
        <v>0</v>
      </c>
      <c r="BI165" s="159">
        <f>IF(N165="nulová",J165,0)</f>
        <v>0</v>
      </c>
      <c r="BJ165" s="14" t="s">
        <v>90</v>
      </c>
      <c r="BK165" s="160">
        <f>ROUND(I165*H165,3)</f>
        <v>0</v>
      </c>
      <c r="BL165" s="14" t="s">
        <v>445</v>
      </c>
      <c r="BM165" s="158" t="s">
        <v>1960</v>
      </c>
    </row>
    <row r="166" spans="1:65" s="2" customFormat="1" ht="24.2" customHeight="1">
      <c r="A166" s="29"/>
      <c r="B166" s="146"/>
      <c r="C166" s="161" t="s">
        <v>336</v>
      </c>
      <c r="D166" s="161" t="s">
        <v>417</v>
      </c>
      <c r="E166" s="162" t="s">
        <v>1961</v>
      </c>
      <c r="F166" s="163" t="s">
        <v>1962</v>
      </c>
      <c r="G166" s="164" t="s">
        <v>339</v>
      </c>
      <c r="H166" s="165">
        <v>10</v>
      </c>
      <c r="I166" s="166"/>
      <c r="J166" s="165">
        <f>ROUND(I166*H166,3)</f>
        <v>0</v>
      </c>
      <c r="K166" s="167"/>
      <c r="L166" s="168"/>
      <c r="M166" s="169" t="s">
        <v>1</v>
      </c>
      <c r="N166" s="170" t="s">
        <v>44</v>
      </c>
      <c r="O166" s="55"/>
      <c r="P166" s="156">
        <f>O166*H166</f>
        <v>0</v>
      </c>
      <c r="Q166" s="156">
        <v>2.2000000000000001E-4</v>
      </c>
      <c r="R166" s="156">
        <f>Q166*H166</f>
        <v>2.2000000000000001E-3</v>
      </c>
      <c r="S166" s="156">
        <v>0</v>
      </c>
      <c r="T166" s="157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8" t="s">
        <v>711</v>
      </c>
      <c r="AT166" s="158" t="s">
        <v>417</v>
      </c>
      <c r="AU166" s="158" t="s">
        <v>90</v>
      </c>
      <c r="AY166" s="14" t="s">
        <v>184</v>
      </c>
      <c r="BE166" s="159">
        <f>IF(N166="základná",J166,0)</f>
        <v>0</v>
      </c>
      <c r="BF166" s="159">
        <f>IF(N166="znížená",J166,0)</f>
        <v>0</v>
      </c>
      <c r="BG166" s="159">
        <f>IF(N166="zákl. prenesená",J166,0)</f>
        <v>0</v>
      </c>
      <c r="BH166" s="159">
        <f>IF(N166="zníž. prenesená",J166,0)</f>
        <v>0</v>
      </c>
      <c r="BI166" s="159">
        <f>IF(N166="nulová",J166,0)</f>
        <v>0</v>
      </c>
      <c r="BJ166" s="14" t="s">
        <v>90</v>
      </c>
      <c r="BK166" s="160">
        <f>ROUND(I166*H166,3)</f>
        <v>0</v>
      </c>
      <c r="BL166" s="14" t="s">
        <v>711</v>
      </c>
      <c r="BM166" s="158" t="s">
        <v>1963</v>
      </c>
    </row>
    <row r="167" spans="1:65" s="2" customFormat="1" ht="14.45" customHeight="1">
      <c r="A167" s="29"/>
      <c r="B167" s="146"/>
      <c r="C167" s="147" t="s">
        <v>341</v>
      </c>
      <c r="D167" s="147" t="s">
        <v>186</v>
      </c>
      <c r="E167" s="148" t="s">
        <v>1964</v>
      </c>
      <c r="F167" s="149" t="s">
        <v>1965</v>
      </c>
      <c r="G167" s="150" t="s">
        <v>339</v>
      </c>
      <c r="H167" s="151">
        <v>16</v>
      </c>
      <c r="I167" s="152"/>
      <c r="J167" s="151">
        <f>ROUND(I167*H167,3)</f>
        <v>0</v>
      </c>
      <c r="K167" s="153"/>
      <c r="L167" s="30"/>
      <c r="M167" s="154" t="s">
        <v>1</v>
      </c>
      <c r="N167" s="155" t="s">
        <v>44</v>
      </c>
      <c r="O167" s="55"/>
      <c r="P167" s="156">
        <f>O167*H167</f>
        <v>0</v>
      </c>
      <c r="Q167" s="156">
        <v>0</v>
      </c>
      <c r="R167" s="156">
        <f>Q167*H167</f>
        <v>0</v>
      </c>
      <c r="S167" s="156">
        <v>0</v>
      </c>
      <c r="T167" s="157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8" t="s">
        <v>445</v>
      </c>
      <c r="AT167" s="158" t="s">
        <v>186</v>
      </c>
      <c r="AU167" s="158" t="s">
        <v>90</v>
      </c>
      <c r="AY167" s="14" t="s">
        <v>184</v>
      </c>
      <c r="BE167" s="159">
        <f>IF(N167="základná",J167,0)</f>
        <v>0</v>
      </c>
      <c r="BF167" s="159">
        <f>IF(N167="znížená",J167,0)</f>
        <v>0</v>
      </c>
      <c r="BG167" s="159">
        <f>IF(N167="zákl. prenesená",J167,0)</f>
        <v>0</v>
      </c>
      <c r="BH167" s="159">
        <f>IF(N167="zníž. prenesená",J167,0)</f>
        <v>0</v>
      </c>
      <c r="BI167" s="159">
        <f>IF(N167="nulová",J167,0)</f>
        <v>0</v>
      </c>
      <c r="BJ167" s="14" t="s">
        <v>90</v>
      </c>
      <c r="BK167" s="160">
        <f>ROUND(I167*H167,3)</f>
        <v>0</v>
      </c>
      <c r="BL167" s="14" t="s">
        <v>445</v>
      </c>
      <c r="BM167" s="158" t="s">
        <v>1966</v>
      </c>
    </row>
    <row r="168" spans="1:65" s="2" customFormat="1" ht="14.45" customHeight="1">
      <c r="A168" s="29"/>
      <c r="B168" s="146"/>
      <c r="C168" s="161" t="s">
        <v>345</v>
      </c>
      <c r="D168" s="161" t="s">
        <v>417</v>
      </c>
      <c r="E168" s="162" t="s">
        <v>1967</v>
      </c>
      <c r="F168" s="163" t="s">
        <v>1968</v>
      </c>
      <c r="G168" s="164" t="s">
        <v>339</v>
      </c>
      <c r="H168" s="165">
        <v>16</v>
      </c>
      <c r="I168" s="166"/>
      <c r="J168" s="165">
        <f>ROUND(I168*H168,3)</f>
        <v>0</v>
      </c>
      <c r="K168" s="167"/>
      <c r="L168" s="168"/>
      <c r="M168" s="169" t="s">
        <v>1</v>
      </c>
      <c r="N168" s="170" t="s">
        <v>44</v>
      </c>
      <c r="O168" s="55"/>
      <c r="P168" s="156">
        <f>O168*H168</f>
        <v>0</v>
      </c>
      <c r="Q168" s="156">
        <v>2.1000000000000001E-4</v>
      </c>
      <c r="R168" s="156">
        <f>Q168*H168</f>
        <v>3.3600000000000001E-3</v>
      </c>
      <c r="S168" s="156">
        <v>0</v>
      </c>
      <c r="T168" s="157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8" t="s">
        <v>711</v>
      </c>
      <c r="AT168" s="158" t="s">
        <v>417</v>
      </c>
      <c r="AU168" s="158" t="s">
        <v>90</v>
      </c>
      <c r="AY168" s="14" t="s">
        <v>184</v>
      </c>
      <c r="BE168" s="159">
        <f>IF(N168="základná",J168,0)</f>
        <v>0</v>
      </c>
      <c r="BF168" s="159">
        <f>IF(N168="znížená",J168,0)</f>
        <v>0</v>
      </c>
      <c r="BG168" s="159">
        <f>IF(N168="zákl. prenesená",J168,0)</f>
        <v>0</v>
      </c>
      <c r="BH168" s="159">
        <f>IF(N168="zníž. prenesená",J168,0)</f>
        <v>0</v>
      </c>
      <c r="BI168" s="159">
        <f>IF(N168="nulová",J168,0)</f>
        <v>0</v>
      </c>
      <c r="BJ168" s="14" t="s">
        <v>90</v>
      </c>
      <c r="BK168" s="160">
        <f>ROUND(I168*H168,3)</f>
        <v>0</v>
      </c>
      <c r="BL168" s="14" t="s">
        <v>711</v>
      </c>
      <c r="BM168" s="158" t="s">
        <v>1969</v>
      </c>
    </row>
    <row r="169" spans="1:65" s="2" customFormat="1" ht="24.2" customHeight="1">
      <c r="A169" s="29"/>
      <c r="B169" s="146"/>
      <c r="C169" s="147" t="s">
        <v>349</v>
      </c>
      <c r="D169" s="147" t="s">
        <v>186</v>
      </c>
      <c r="E169" s="148" t="s">
        <v>1970</v>
      </c>
      <c r="F169" s="149" t="s">
        <v>1971</v>
      </c>
      <c r="G169" s="150" t="s">
        <v>389</v>
      </c>
      <c r="H169" s="151">
        <v>105</v>
      </c>
      <c r="I169" s="152"/>
      <c r="J169" s="151">
        <f>ROUND(I169*H169,3)</f>
        <v>0</v>
      </c>
      <c r="K169" s="153"/>
      <c r="L169" s="30"/>
      <c r="M169" s="154" t="s">
        <v>1</v>
      </c>
      <c r="N169" s="155" t="s">
        <v>44</v>
      </c>
      <c r="O169" s="55"/>
      <c r="P169" s="156">
        <f>O169*H169</f>
        <v>0</v>
      </c>
      <c r="Q169" s="156">
        <v>0</v>
      </c>
      <c r="R169" s="156">
        <f>Q169*H169</f>
        <v>0</v>
      </c>
      <c r="S169" s="156">
        <v>0</v>
      </c>
      <c r="T169" s="157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58" t="s">
        <v>190</v>
      </c>
      <c r="AT169" s="158" t="s">
        <v>186</v>
      </c>
      <c r="AU169" s="158" t="s">
        <v>90</v>
      </c>
      <c r="AY169" s="14" t="s">
        <v>184</v>
      </c>
      <c r="BE169" s="159">
        <f>IF(N169="základná",J169,0)</f>
        <v>0</v>
      </c>
      <c r="BF169" s="159">
        <f>IF(N169="znížená",J169,0)</f>
        <v>0</v>
      </c>
      <c r="BG169" s="159">
        <f>IF(N169="zákl. prenesená",J169,0)</f>
        <v>0</v>
      </c>
      <c r="BH169" s="159">
        <f>IF(N169="zníž. prenesená",J169,0)</f>
        <v>0</v>
      </c>
      <c r="BI169" s="159">
        <f>IF(N169="nulová",J169,0)</f>
        <v>0</v>
      </c>
      <c r="BJ169" s="14" t="s">
        <v>90</v>
      </c>
      <c r="BK169" s="160">
        <f>ROUND(I169*H169,3)</f>
        <v>0</v>
      </c>
      <c r="BL169" s="14" t="s">
        <v>190</v>
      </c>
      <c r="BM169" s="158" t="s">
        <v>1972</v>
      </c>
    </row>
    <row r="170" spans="1:65" s="2" customFormat="1" ht="14.45" customHeight="1">
      <c r="A170" s="29"/>
      <c r="B170" s="146"/>
      <c r="C170" s="161" t="s">
        <v>353</v>
      </c>
      <c r="D170" s="161" t="s">
        <v>417</v>
      </c>
      <c r="E170" s="162" t="s">
        <v>1973</v>
      </c>
      <c r="F170" s="163" t="s">
        <v>1974</v>
      </c>
      <c r="G170" s="164" t="s">
        <v>1323</v>
      </c>
      <c r="H170" s="165">
        <v>14.175000000000001</v>
      </c>
      <c r="I170" s="166"/>
      <c r="J170" s="165">
        <f>ROUND(I170*H170,3)</f>
        <v>0</v>
      </c>
      <c r="K170" s="167"/>
      <c r="L170" s="168"/>
      <c r="M170" s="169" t="s">
        <v>1</v>
      </c>
      <c r="N170" s="170" t="s">
        <v>44</v>
      </c>
      <c r="O170" s="55"/>
      <c r="P170" s="156">
        <f>O170*H170</f>
        <v>0</v>
      </c>
      <c r="Q170" s="156">
        <v>1E-3</v>
      </c>
      <c r="R170" s="156">
        <f>Q170*H170</f>
        <v>1.4175000000000002E-2</v>
      </c>
      <c r="S170" s="156">
        <v>0</v>
      </c>
      <c r="T170" s="157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8" t="s">
        <v>213</v>
      </c>
      <c r="AT170" s="158" t="s">
        <v>417</v>
      </c>
      <c r="AU170" s="158" t="s">
        <v>90</v>
      </c>
      <c r="AY170" s="14" t="s">
        <v>184</v>
      </c>
      <c r="BE170" s="159">
        <f>IF(N170="základná",J170,0)</f>
        <v>0</v>
      </c>
      <c r="BF170" s="159">
        <f>IF(N170="znížená",J170,0)</f>
        <v>0</v>
      </c>
      <c r="BG170" s="159">
        <f>IF(N170="zákl. prenesená",J170,0)</f>
        <v>0</v>
      </c>
      <c r="BH170" s="159">
        <f>IF(N170="zníž. prenesená",J170,0)</f>
        <v>0</v>
      </c>
      <c r="BI170" s="159">
        <f>IF(N170="nulová",J170,0)</f>
        <v>0</v>
      </c>
      <c r="BJ170" s="14" t="s">
        <v>90</v>
      </c>
      <c r="BK170" s="160">
        <f>ROUND(I170*H170,3)</f>
        <v>0</v>
      </c>
      <c r="BL170" s="14" t="s">
        <v>190</v>
      </c>
      <c r="BM170" s="158" t="s">
        <v>1975</v>
      </c>
    </row>
    <row r="171" spans="1:65" s="2" customFormat="1" ht="24.2" customHeight="1">
      <c r="A171" s="29"/>
      <c r="B171" s="146"/>
      <c r="C171" s="147" t="s">
        <v>357</v>
      </c>
      <c r="D171" s="147" t="s">
        <v>186</v>
      </c>
      <c r="E171" s="148" t="s">
        <v>1976</v>
      </c>
      <c r="F171" s="149" t="s">
        <v>1977</v>
      </c>
      <c r="G171" s="150" t="s">
        <v>389</v>
      </c>
      <c r="H171" s="151">
        <v>29</v>
      </c>
      <c r="I171" s="152"/>
      <c r="J171" s="151">
        <f>ROUND(I171*H171,3)</f>
        <v>0</v>
      </c>
      <c r="K171" s="153"/>
      <c r="L171" s="30"/>
      <c r="M171" s="154" t="s">
        <v>1</v>
      </c>
      <c r="N171" s="155" t="s">
        <v>44</v>
      </c>
      <c r="O171" s="55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8" t="s">
        <v>445</v>
      </c>
      <c r="AT171" s="158" t="s">
        <v>186</v>
      </c>
      <c r="AU171" s="158" t="s">
        <v>90</v>
      </c>
      <c r="AY171" s="14" t="s">
        <v>184</v>
      </c>
      <c r="BE171" s="159">
        <f>IF(N171="základná",J171,0)</f>
        <v>0</v>
      </c>
      <c r="BF171" s="159">
        <f>IF(N171="znížená",J171,0)</f>
        <v>0</v>
      </c>
      <c r="BG171" s="159">
        <f>IF(N171="zákl. prenesená",J171,0)</f>
        <v>0</v>
      </c>
      <c r="BH171" s="159">
        <f>IF(N171="zníž. prenesená",J171,0)</f>
        <v>0</v>
      </c>
      <c r="BI171" s="159">
        <f>IF(N171="nulová",J171,0)</f>
        <v>0</v>
      </c>
      <c r="BJ171" s="14" t="s">
        <v>90</v>
      </c>
      <c r="BK171" s="160">
        <f>ROUND(I171*H171,3)</f>
        <v>0</v>
      </c>
      <c r="BL171" s="14" t="s">
        <v>445</v>
      </c>
      <c r="BM171" s="158" t="s">
        <v>1978</v>
      </c>
    </row>
    <row r="172" spans="1:65" s="2" customFormat="1" ht="14.45" customHeight="1">
      <c r="A172" s="29"/>
      <c r="B172" s="146"/>
      <c r="C172" s="161" t="s">
        <v>361</v>
      </c>
      <c r="D172" s="161" t="s">
        <v>417</v>
      </c>
      <c r="E172" s="162" t="s">
        <v>1973</v>
      </c>
      <c r="F172" s="163" t="s">
        <v>1974</v>
      </c>
      <c r="G172" s="164" t="s">
        <v>1323</v>
      </c>
      <c r="H172" s="165">
        <v>3.915</v>
      </c>
      <c r="I172" s="166"/>
      <c r="J172" s="165">
        <f>ROUND(I172*H172,3)</f>
        <v>0</v>
      </c>
      <c r="K172" s="167"/>
      <c r="L172" s="168"/>
      <c r="M172" s="176" t="s">
        <v>1</v>
      </c>
      <c r="N172" s="177" t="s">
        <v>44</v>
      </c>
      <c r="O172" s="173"/>
      <c r="P172" s="174">
        <f>O172*H172</f>
        <v>0</v>
      </c>
      <c r="Q172" s="174">
        <v>1E-3</v>
      </c>
      <c r="R172" s="174">
        <f>Q172*H172</f>
        <v>3.9150000000000001E-3</v>
      </c>
      <c r="S172" s="174">
        <v>0</v>
      </c>
      <c r="T172" s="175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8" t="s">
        <v>711</v>
      </c>
      <c r="AT172" s="158" t="s">
        <v>417</v>
      </c>
      <c r="AU172" s="158" t="s">
        <v>90</v>
      </c>
      <c r="AY172" s="14" t="s">
        <v>184</v>
      </c>
      <c r="BE172" s="159">
        <f>IF(N172="základná",J172,0)</f>
        <v>0</v>
      </c>
      <c r="BF172" s="159">
        <f>IF(N172="znížená",J172,0)</f>
        <v>0</v>
      </c>
      <c r="BG172" s="159">
        <f>IF(N172="zákl. prenesená",J172,0)</f>
        <v>0</v>
      </c>
      <c r="BH172" s="159">
        <f>IF(N172="zníž. prenesená",J172,0)</f>
        <v>0</v>
      </c>
      <c r="BI172" s="159">
        <f>IF(N172="nulová",J172,0)</f>
        <v>0</v>
      </c>
      <c r="BJ172" s="14" t="s">
        <v>90</v>
      </c>
      <c r="BK172" s="160">
        <f>ROUND(I172*H172,3)</f>
        <v>0</v>
      </c>
      <c r="BL172" s="14" t="s">
        <v>711</v>
      </c>
      <c r="BM172" s="158" t="s">
        <v>1979</v>
      </c>
    </row>
    <row r="173" spans="1:65" s="2" customFormat="1" ht="6.95" customHeight="1">
      <c r="A173" s="29"/>
      <c r="B173" s="44"/>
      <c r="C173" s="45"/>
      <c r="D173" s="45"/>
      <c r="E173" s="45"/>
      <c r="F173" s="45"/>
      <c r="G173" s="45"/>
      <c r="H173" s="45"/>
      <c r="I173" s="45"/>
      <c r="J173" s="45"/>
      <c r="K173" s="45"/>
      <c r="L173" s="30"/>
      <c r="M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</row>
  </sheetData>
  <autoFilter ref="C125:K172" xr:uid="{00000000-0009-0000-0000-000008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Nedeľa Rajmund</dc:creator>
  <cp:keywords/>
  <dc:description/>
  <cp:lastModifiedBy>Nedeľa Rajmund</cp:lastModifiedBy>
  <cp:revision/>
  <dcterms:created xsi:type="dcterms:W3CDTF">2020-10-19T10:43:41Z</dcterms:created>
  <dcterms:modified xsi:type="dcterms:W3CDTF">2020-10-19T12:19:38Z</dcterms:modified>
  <cp:category/>
  <cp:contentStatus/>
</cp:coreProperties>
</file>